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360" windowWidth="24240" windowHeight="11970" tabRatio="954" firstSheet="5" activeTab="14"/>
  </bookViews>
  <sheets>
    <sheet name="ფორმა N1" sheetId="42" r:id="rId1"/>
    <sheet name="ფორმა N2" sheetId="3" r:id="rId2"/>
    <sheet name="ფორმა N3" sheetId="7" r:id="rId3"/>
    <sheet name="ფორმა #4" sheetId="61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9.1" sheetId="56" r:id="rId17"/>
    <sheet name="ფორმა 9.2" sheetId="57" r:id="rId18"/>
    <sheet name="ფორმა 9.6" sheetId="39" r:id="rId19"/>
    <sheet name="ფორმა N 9.7" sheetId="35" r:id="rId20"/>
    <sheet name="შემაჯამებელი ფორმა" sheetId="59" r:id="rId21"/>
    <sheet name="Validation" sheetId="13" state="veryHidden" r:id="rId22"/>
    <sheet name="ფორმა 15" sheetId="60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8">#REF!</definedName>
    <definedName name="Date" localSheetId="9">#REF!</definedName>
    <definedName name="Date" localSheetId="16">#REF!</definedName>
    <definedName name="Date" localSheetId="17">#REF!</definedName>
    <definedName name="Date" localSheetId="18">#REF!</definedName>
    <definedName name="Date" localSheetId="19">#REF!</definedName>
    <definedName name="Date" localSheetId="0">#REF!</definedName>
    <definedName name="Date" localSheetId="4">#REF!</definedName>
    <definedName name="Date" localSheetId="5">#REF!</definedName>
    <definedName name="Date" localSheetId="11">#REF!</definedName>
    <definedName name="Date" localSheetId="20">#REF!</definedName>
    <definedName name="Date">#REF!</definedName>
    <definedName name="_xlnm.Print_Area" localSheetId="3">'ფორმა #4'!$A$1:$E$87</definedName>
    <definedName name="_xlnm.Print_Area" localSheetId="6">'ფორმა 5.2'!$A$1:$I$35</definedName>
    <definedName name="_xlnm.Print_Area" localSheetId="8">'ფორმა 5.4'!$A$1:$H$44</definedName>
    <definedName name="_xlnm.Print_Area" localSheetId="9">'ფორმა 5.5'!$A$1:$M$49</definedName>
    <definedName name="_xlnm.Print_Area" localSheetId="16">'ფორმა 9.1'!$A$1:$I$35</definedName>
    <definedName name="_xlnm.Print_Area" localSheetId="17">'ფორმა 9.2'!$A$1:$K$35</definedName>
    <definedName name="_xlnm.Print_Area" localSheetId="18">'ფორმა 9.6'!$A$1:$I$35</definedName>
    <definedName name="_xlnm.Print_Area" localSheetId="14">'ფორმა N 8.1'!$A$1:$H$51</definedName>
    <definedName name="_xlnm.Print_Area" localSheetId="19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N6'!$A$1:$D$32</definedName>
    <definedName name="_xlnm.Print_Area" localSheetId="11">'ფორმა N6.1'!$A$1:$D$29</definedName>
    <definedName name="_xlnm.Print_Area" localSheetId="12">'ფორმა N7'!$A$1:$D$90</definedName>
    <definedName name="_xlnm.Print_Area" localSheetId="13">'ფორმა N8'!$A$1:$J$21</definedName>
    <definedName name="_xlnm.Print_Area" localSheetId="15">'ფორმა N9'!$A$1:$K$52</definedName>
    <definedName name="_xlnm.Print_Area" localSheetId="20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C13" i="47" l="1"/>
  <c r="D13" i="47"/>
  <c r="H22" i="43"/>
  <c r="C10" i="18"/>
  <c r="I22" i="43"/>
  <c r="G22" i="43"/>
  <c r="C25" i="47" l="1"/>
  <c r="C28" i="47"/>
  <c r="C36" i="47"/>
  <c r="D53" i="47"/>
  <c r="C22" i="47"/>
  <c r="G26" i="60" l="1"/>
  <c r="C14" i="59"/>
  <c r="C12" i="59"/>
  <c r="C11" i="59"/>
  <c r="C26" i="47"/>
  <c r="C19" i="47"/>
  <c r="C16" i="47"/>
  <c r="H79" i="44"/>
  <c r="I79" i="44"/>
  <c r="C11" i="47"/>
  <c r="I24" i="43"/>
  <c r="I28" i="43" s="1"/>
  <c r="H24" i="43"/>
  <c r="H28" i="43" s="1"/>
  <c r="G24" i="43"/>
  <c r="G28" i="43" s="1"/>
  <c r="I20" i="43"/>
  <c r="H20" i="43"/>
  <c r="G20" i="43"/>
  <c r="C2" i="61" l="1"/>
  <c r="D74" i="61"/>
  <c r="D65" i="61"/>
  <c r="D61" i="61"/>
  <c r="D59" i="61" s="1"/>
  <c r="C59" i="61"/>
  <c r="D54" i="61"/>
  <c r="C54" i="61"/>
  <c r="D48" i="61"/>
  <c r="C48" i="61"/>
  <c r="D46" i="61"/>
  <c r="D37" i="61"/>
  <c r="C37" i="61"/>
  <c r="D36" i="61"/>
  <c r="D35" i="61"/>
  <c r="D33" i="61"/>
  <c r="C33" i="61"/>
  <c r="D28" i="61"/>
  <c r="D26" i="61"/>
  <c r="D25" i="61"/>
  <c r="D24" i="61" s="1"/>
  <c r="C24" i="61"/>
  <c r="D22" i="61"/>
  <c r="D19" i="61"/>
  <c r="D18" i="61" s="1"/>
  <c r="C18" i="61"/>
  <c r="D16" i="61"/>
  <c r="D15" i="61"/>
  <c r="C15" i="61"/>
  <c r="C14" i="61"/>
  <c r="D11" i="61"/>
  <c r="D10" i="61" s="1"/>
  <c r="C10" i="61"/>
  <c r="C9" i="61" s="1"/>
  <c r="A7" i="61"/>
  <c r="A6" i="61"/>
  <c r="F9" i="61" l="1"/>
  <c r="D14" i="61"/>
  <c r="D9" i="61"/>
  <c r="C18" i="7" l="1"/>
  <c r="C17" i="7"/>
  <c r="G2" i="60" l="1"/>
  <c r="D10" i="27" l="1"/>
  <c r="D63" i="47"/>
  <c r="D19" i="47"/>
  <c r="F10" i="9" l="1"/>
  <c r="D39" i="18" l="1"/>
  <c r="C39" i="18"/>
  <c r="C14" i="10"/>
  <c r="J16" i="10"/>
  <c r="J15" i="10"/>
  <c r="J14" i="10" s="1"/>
  <c r="D17" i="7"/>
  <c r="D18" i="7"/>
  <c r="D17" i="3" l="1"/>
  <c r="D18" i="3"/>
  <c r="C24" i="47"/>
  <c r="D16" i="47" l="1"/>
  <c r="D15" i="47" s="1"/>
  <c r="D22" i="47"/>
  <c r="D25" i="47"/>
  <c r="D26" i="47"/>
  <c r="D28" i="47"/>
  <c r="D34" i="47"/>
  <c r="D33" i="47" s="1"/>
  <c r="D36" i="47"/>
  <c r="C15" i="47"/>
  <c r="C18" i="47"/>
  <c r="C33" i="47"/>
  <c r="C37" i="47"/>
  <c r="D37" i="47"/>
  <c r="D24" i="47" l="1"/>
  <c r="D18" i="47" s="1"/>
  <c r="J39" i="10" l="1"/>
  <c r="I39" i="10"/>
  <c r="I36" i="10" s="1"/>
  <c r="H39" i="10"/>
  <c r="G39" i="10"/>
  <c r="F39" i="10"/>
  <c r="E39" i="10"/>
  <c r="E36" i="10" s="1"/>
  <c r="D39" i="10"/>
  <c r="D36" i="10" s="1"/>
  <c r="C39" i="10"/>
  <c r="C36" i="10" s="1"/>
  <c r="B39" i="10"/>
  <c r="J36" i="10"/>
  <c r="H36" i="10"/>
  <c r="G36" i="10"/>
  <c r="F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23" i="10"/>
  <c r="J19" i="10"/>
  <c r="I19" i="10"/>
  <c r="H19" i="10"/>
  <c r="G19" i="10"/>
  <c r="F19" i="10"/>
  <c r="F17" i="10" s="1"/>
  <c r="E19" i="10"/>
  <c r="E17" i="10" s="1"/>
  <c r="E9" i="10" s="1"/>
  <c r="D19" i="10"/>
  <c r="D17" i="10" s="1"/>
  <c r="C19" i="10"/>
  <c r="C17" i="10" s="1"/>
  <c r="J17" i="10" s="1"/>
  <c r="B19" i="10"/>
  <c r="B17" i="10" s="1"/>
  <c r="I17" i="10"/>
  <c r="H17" i="10"/>
  <c r="G17" i="10"/>
  <c r="I14" i="10"/>
  <c r="H14" i="10"/>
  <c r="G14" i="10"/>
  <c r="F14" i="10"/>
  <c r="E14" i="10"/>
  <c r="D14" i="10"/>
  <c r="B14" i="10"/>
  <c r="J10" i="10"/>
  <c r="I10" i="10"/>
  <c r="H10" i="10"/>
  <c r="G10" i="10"/>
  <c r="F10" i="10"/>
  <c r="E10" i="10"/>
  <c r="D10" i="10"/>
  <c r="D9" i="10" s="1"/>
  <c r="C10" i="10"/>
  <c r="B10" i="10"/>
  <c r="I9" i="10"/>
  <c r="H9" i="10"/>
  <c r="D11" i="47" l="1"/>
  <c r="D10" i="47" s="1"/>
  <c r="C13" i="59" s="1"/>
  <c r="C10" i="47"/>
  <c r="J9" i="10"/>
  <c r="F9" i="10"/>
  <c r="C9" i="10"/>
  <c r="B9" i="10"/>
  <c r="G9" i="10"/>
  <c r="C25" i="59" l="1"/>
  <c r="C23" i="59"/>
  <c r="C21" i="59"/>
  <c r="C19" i="59"/>
  <c r="C18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C2" i="7"/>
  <c r="C2" i="3"/>
  <c r="C2" i="59"/>
  <c r="A5" i="57"/>
  <c r="A5" i="56"/>
  <c r="A6" i="59"/>
  <c r="I38" i="35" l="1"/>
  <c r="A5" i="9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7"/>
  <c r="A5" i="3"/>
  <c r="D31" i="7" l="1"/>
  <c r="C31" i="7"/>
  <c r="D27" i="7"/>
  <c r="D26" i="7" s="1"/>
  <c r="C27" i="7"/>
  <c r="C26" i="7" s="1"/>
  <c r="D19" i="7"/>
  <c r="C19" i="7"/>
  <c r="D16" i="7"/>
  <c r="C16" i="7"/>
  <c r="D12" i="7"/>
  <c r="C12" i="7"/>
  <c r="D31" i="3"/>
  <c r="C31" i="3"/>
  <c r="C24" i="59" s="1"/>
  <c r="D10" i="7" l="1"/>
  <c r="D9" i="7" s="1"/>
  <c r="C10" i="7"/>
  <c r="C9" i="7" s="1"/>
  <c r="D73" i="47"/>
  <c r="C73" i="47"/>
  <c r="D65" i="47"/>
  <c r="D59" i="47"/>
  <c r="C59" i="47"/>
  <c r="D54" i="47"/>
  <c r="C54" i="47"/>
  <c r="D48" i="47"/>
  <c r="D14" i="47" s="1"/>
  <c r="C48" i="47"/>
  <c r="C14" i="47" s="1"/>
  <c r="C9" i="47" l="1"/>
  <c r="D9" i="47"/>
  <c r="L35" i="46"/>
  <c r="H32" i="45"/>
  <c r="G32" i="45"/>
  <c r="C10" i="59" l="1"/>
  <c r="H10" i="9"/>
  <c r="D27" i="3"/>
  <c r="C27" i="3"/>
  <c r="C22" i="59" s="1"/>
  <c r="C20" i="59" s="1"/>
  <c r="D17" i="28" l="1"/>
  <c r="C17" i="28"/>
  <c r="C12" i="3" l="1"/>
  <c r="A4" i="39" l="1"/>
  <c r="A4" i="35" l="1"/>
  <c r="A5" i="28" l="1"/>
  <c r="D25" i="27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A4" i="18"/>
  <c r="A4" i="10" l="1"/>
  <c r="A4" i="9"/>
  <c r="A4" i="12"/>
  <c r="A5" i="5"/>
  <c r="A4" i="7"/>
  <c r="D45" i="12" l="1"/>
  <c r="C45" i="12"/>
  <c r="D34" i="12"/>
  <c r="C34" i="12"/>
  <c r="C11" i="12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D26" i="3"/>
  <c r="C10" i="12"/>
  <c r="C66" i="12" s="1"/>
  <c r="C64" i="12" s="1"/>
  <c r="C44" i="12" s="1"/>
  <c r="C9" i="3" l="1"/>
  <c r="D9" i="3"/>
  <c r="C17" i="59" l="1"/>
  <c r="G10" i="9"/>
  <c r="I10" i="9" s="1"/>
  <c r="D14" i="12" s="1"/>
  <c r="D11" i="12" s="1"/>
  <c r="D10" i="12" s="1"/>
  <c r="D66" i="12" s="1"/>
  <c r="D64" i="12" s="1"/>
  <c r="D44" i="12" s="1"/>
</calcChain>
</file>

<file path=xl/sharedStrings.xml><?xml version="1.0" encoding="utf-8"?>
<sst xmlns="http://schemas.openxmlformats.org/spreadsheetml/2006/main" count="1418" uniqueCount="682">
  <si>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</si>
  <si>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</si>
  <si>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</si>
  <si>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</si>
  <si>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</si>
  <si>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</si>
  <si>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</si>
  <si>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</si>
  <si>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</si>
  <si>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</si>
  <si>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</si>
  <si>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</si>
  <si>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</si>
  <si>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</si>
  <si>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</si>
  <si>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</si>
  <si>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</si>
  <si>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</si>
  <si>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</si>
  <si>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</si>
  <si>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</si>
  <si>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</si>
  <si>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</si>
  <si>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</si>
  <si>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</si>
  <si>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</si>
  <si>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</si>
  <si>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</si>
  <si>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</si>
  <si>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</si>
  <si>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</si>
  <si>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</si>
  <si>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</si>
  <si>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</si>
  <si>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</si>
  <si>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</si>
  <si>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</si>
  <si>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</si>
  <si>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</si>
  <si>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</si>
  <si>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</si>
  <si>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</si>
  <si>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</si>
  <si>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</si>
  <si>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</si>
  <si>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</si>
  <si>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</si>
  <si>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</si>
  <si>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</si>
  <si>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</si>
  <si>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</si>
  <si>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</si>
  <si>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</si>
  <si>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</si>
  <si>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</si>
  <si>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</si>
  <si>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</si>
  <si>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</si>
  <si>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</si>
  <si>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</si>
  <si>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</si>
  <si>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</si>
  <si>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</si>
  <si>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</si>
  <si>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</si>
  <si>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</si>
  <si>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</si>
  <si>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</si>
  <si>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</si>
  <si>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</si>
  <si>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</si>
  <si>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</si>
  <si>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</si>
  <si>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</si>
  <si>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</si>
  <si>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</si>
  <si>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</si>
  <si>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</si>
  <si>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</si>
  <si>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</si>
  <si>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</si>
  <si>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</si>
  <si>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</si>
  <si>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</si>
  <si>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</si>
  <si>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</si>
  <si>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</si>
  <si>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</si>
  <si>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</si>
  <si>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</si>
  <si>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</si>
  <si>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</si>
  <si>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</si>
  <si>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</si>
  <si>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</si>
  <si>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</si>
  <si>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</si>
  <si>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</si>
  <si>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</si>
  <si>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</si>
  <si>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</si>
  <si>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</si>
  <si>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</si>
  <si>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</si>
  <si>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</si>
  <si>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</si>
  <si>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</si>
  <si>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</si>
  <si>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</si>
  <si>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</si>
  <si>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</si>
  <si>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</si>
  <si>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</si>
  <si>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</si>
  <si>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</si>
  <si>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</si>
  <si>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</si>
  <si>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</si>
  <si>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</si>
  <si>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</si>
  <si>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</si>
  <si>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</si>
  <si>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</si>
  <si>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</si>
  <si>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</si>
  <si>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</si>
  <si>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</si>
  <si>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</si>
  <si>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</si>
  <si>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</si>
  <si>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</si>
  <si>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</si>
  <si>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</si>
  <si>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</si>
  <si>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</si>
  <si>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</si>
  <si>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</si>
  <si>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</si>
  <si>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</si>
  <si>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</si>
  <si>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</si>
  <si>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</si>
  <si>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</si>
  <si>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</si>
  <si>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</si>
  <si>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</si>
  <si>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</si>
  <si>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</si>
  <si>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</si>
  <si>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</si>
  <si>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</si>
  <si>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</si>
  <si>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</si>
  <si>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</si>
  <si>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</si>
  <si>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</si>
  <si>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</si>
  <si>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</si>
  <si>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</si>
  <si>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</si>
  <si>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</si>
  <si>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</si>
  <si>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</si>
  <si>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</si>
  <si>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</si>
  <si>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</si>
  <si>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</si>
  <si>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</si>
  <si>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</si>
  <si>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</si>
  <si>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</si>
  <si>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</si>
  <si>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</si>
  <si>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</si>
  <si>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</si>
  <si>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</si>
  <si>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</si>
  <si>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</si>
  <si>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</si>
  <si>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</si>
  <si>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</si>
  <si>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</si>
  <si>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</si>
  <si>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</si>
  <si>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</si>
  <si>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</si>
  <si>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</si>
  <si>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</si>
  <si>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</si>
  <si>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</si>
  <si>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</si>
  <si>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</si>
  <si>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</si>
  <si>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</si>
  <si>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</si>
  <si>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</si>
  <si>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</si>
  <si>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</si>
  <si>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</si>
  <si>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</si>
  <si>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</si>
  <si>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</si>
  <si>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</si>
  <si>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</si>
  <si>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</si>
  <si>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</si>
  <si>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</si>
  <si>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</si>
  <si>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</si>
  <si>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</si>
  <si>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</si>
  <si>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</si>
  <si>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</si>
  <si>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</si>
  <si>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</si>
  <si>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</si>
  <si>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</si>
  <si>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</si>
  <si>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</si>
  <si>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</si>
  <si>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</si>
  <si>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</si>
  <si>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</si>
  <si>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</si>
  <si>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</si>
  <si>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</si>
  <si>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</si>
  <si>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</si>
  <si>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</si>
  <si>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</si>
  <si>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</si>
  <si>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</si>
  <si>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</si>
  <si>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</si>
  <si>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</si>
  <si>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</si>
  <si>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</si>
  <si>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</si>
  <si>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</si>
  <si>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</si>
  <si>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</si>
  <si>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</si>
  <si>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</si>
  <si>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</si>
  <si>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</si>
  <si>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</si>
  <si>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</si>
  <si>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</si>
  <si>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</si>
  <si>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</si>
  <si>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</si>
  <si>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</si>
  <si>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</si>
  <si>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</si>
  <si>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</si>
  <si>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</si>
  <si>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</si>
  <si>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</si>
  <si>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</si>
  <si>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</si>
  <si>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</si>
  <si>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</si>
  <si>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</si>
  <si>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</si>
  <si>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</si>
  <si>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</si>
  <si>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</si>
  <si>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</si>
  <si>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</si>
  <si>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</si>
  <si>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</si>
  <si>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</si>
  <si>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</si>
  <si>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</si>
  <si>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</si>
  <si>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</si>
  <si>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</si>
  <si>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</si>
  <si>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</si>
  <si>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</si>
  <si>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</si>
  <si>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</si>
  <si>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</si>
  <si>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</si>
  <si>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</si>
  <si>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</si>
  <si>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</si>
  <si>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</si>
  <si>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</si>
  <si>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</si>
  <si>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</si>
  <si>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</si>
  <si>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</si>
  <si>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</si>
  <si>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</si>
  <si>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</si>
  <si>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</si>
  <si>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</si>
  <si>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</si>
  <si>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</si>
  <si>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</si>
  <si>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</si>
  <si>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</si>
  <si>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</si>
  <si>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</si>
  <si>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</si>
  <si>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</si>
  <si>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</si>
  <si>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</si>
  <si>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</si>
  <si>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</si>
  <si>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</si>
  <si>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</si>
  <si>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</si>
  <si>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</si>
  <si>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</si>
  <si>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</si>
  <si>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</si>
  <si>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</si>
  <si>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</si>
  <si>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</si>
  <si>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</si>
  <si>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</si>
  <si>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</si>
  <si>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</si>
  <si>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</si>
  <si>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</si>
  <si>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</si>
  <si>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</si>
  <si>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</si>
  <si>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</si>
  <si>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</si>
  <si>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</si>
  <si>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</si>
  <si>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</si>
  <si>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</si>
  <si>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</si>
  <si>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</si>
  <si>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</si>
  <si>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</si>
  <si>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</si>
  <si>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</si>
  <si>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</si>
  <si>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</si>
  <si>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</si>
  <si>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</si>
  <si>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</si>
  <si>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</si>
  <si>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</si>
  <si>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</si>
  <si>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</si>
  <si>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</si>
  <si>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</si>
  <si>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</si>
  <si>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</si>
  <si>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</si>
  <si>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</si>
  <si>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</si>
  <si>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</si>
  <si>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</si>
  <si>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</si>
  <si>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</si>
  <si>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</si>
  <si>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</si>
  <si>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</si>
  <si>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</si>
  <si>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</si>
  <si>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</si>
  <si>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</si>
  <si>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</si>
  <si>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</si>
  <si>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</si>
  <si>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</si>
  <si>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</si>
  <si>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</si>
  <si>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</si>
  <si>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</si>
  <si>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</si>
  <si>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</si>
  <si>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</si>
  <si>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</si>
  <si>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</si>
  <si>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</si>
  <si>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</si>
  <si>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</si>
  <si>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</si>
  <si>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</si>
  <si>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</si>
  <si>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</si>
  <si>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</si>
  <si>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</si>
  <si>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</si>
  <si>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</si>
  <si>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</si>
  <si>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</si>
  <si>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</si>
  <si>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</si>
  <si>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</si>
  <si>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</si>
  <si>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</si>
  <si>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</si>
  <si>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</si>
  <si>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</si>
  <si>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</si>
  <si>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</si>
  <si>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</si>
  <si>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</si>
  <si>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</si>
  <si>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</si>
  <si>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</si>
  <si>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</si>
  <si>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</si>
  <si>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</si>
  <si>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</si>
  <si>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</si>
  <si>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</si>
  <si>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</si>
  <si>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</si>
  <si>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</si>
  <si>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</si>
  <si>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</si>
  <si>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</si>
  <si>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</si>
  <si>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</si>
  <si>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</si>
  <si>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</si>
  <si>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</si>
  <si>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</si>
  <si>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</si>
  <si>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</si>
  <si>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</si>
  <si>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</si>
  <si>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</si>
  <si>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</si>
  <si>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</si>
  <si>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</si>
  <si>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</si>
  <si>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</si>
  <si>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</si>
  <si>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</si>
  <si>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</si>
  <si>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</si>
  <si>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</si>
  <si>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</si>
  <si>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</si>
  <si>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</si>
  <si>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</si>
  <si>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</si>
  <si>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</si>
  <si>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</si>
  <si>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</si>
  <si>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</si>
  <si>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</si>
  <si>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</si>
  <si>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</si>
  <si>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</si>
  <si>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</si>
  <si>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</si>
  <si>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</si>
  <si>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</si>
  <si>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</si>
  <si>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</si>
  <si>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</si>
  <si>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</si>
  <si>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</si>
  <si>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</si>
  <si>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</si>
  <si>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</si>
  <si>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</si>
  <si>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</si>
  <si>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</si>
  <si>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</si>
  <si>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</si>
  <si>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</si>
  <si>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</si>
  <si>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</si>
  <si>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</si>
  <si>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</si>
  <si>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</si>
  <si>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</si>
  <si>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</si>
  <si>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</si>
  <si>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</si>
  <si>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</si>
  <si>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</si>
  <si>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</si>
  <si>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</si>
  <si>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</si>
  <si>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</si>
  <si>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</si>
  <si>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</si>
  <si>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</si>
  <si>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</si>
  <si>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</si>
  <si>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</si>
  <si>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</si>
  <si>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პ/გ  "ახალი ქრისტიან დემოკრატები"</t>
  </si>
  <si>
    <t>ქეთევან</t>
  </si>
  <si>
    <t>ურდულაშვილი</t>
  </si>
  <si>
    <t>ბუღალტერი</t>
  </si>
  <si>
    <t>სულ</t>
  </si>
  <si>
    <t>თიბისი</t>
  </si>
  <si>
    <t>GE88TB7924536080100009</t>
  </si>
  <si>
    <t>GEL</t>
  </si>
  <si>
    <t>08/24/2016</t>
  </si>
  <si>
    <t>სხვა ფულადი შემოსავლები  (საპენსიო დაბრუნებული თანხა)</t>
  </si>
  <si>
    <t xml:space="preserve">გადასახადები (გარდა საშემოსავლო და საქონლის ღირებულებაში აღრიცხული დღგ-ის)              </t>
  </si>
  <si>
    <t>შეხვედრები</t>
  </si>
  <si>
    <t>ასიტაშვილი</t>
  </si>
  <si>
    <t>01008046643</t>
  </si>
  <si>
    <t>მარიამ</t>
  </si>
  <si>
    <t>ჩუბინიძე</t>
  </si>
  <si>
    <t>სოფიკო</t>
  </si>
  <si>
    <t xml:space="preserve">ელენე </t>
  </si>
  <si>
    <t>გელა</t>
  </si>
  <si>
    <t>ჯოჯუა</t>
  </si>
  <si>
    <t>36001002966</t>
  </si>
  <si>
    <t>01019032276</t>
  </si>
  <si>
    <t>01001058500</t>
  </si>
  <si>
    <t>ახალგ წევრი</t>
  </si>
  <si>
    <t>ახალგაზ თავჯ.</t>
  </si>
  <si>
    <t>რეგ. მდივანი</t>
  </si>
  <si>
    <t>ნიკოლოზ</t>
  </si>
  <si>
    <t>ჯოგლიძე</t>
  </si>
  <si>
    <t>01019081396</t>
  </si>
  <si>
    <t>ბათუმი</t>
  </si>
  <si>
    <t>03/09/2020-10/09/2020</t>
  </si>
  <si>
    <t>ნიტა</t>
  </si>
  <si>
    <t>სიხარულიძე</t>
  </si>
  <si>
    <t>46001018869</t>
  </si>
  <si>
    <t>ლისა</t>
  </si>
  <si>
    <t>46001006078</t>
  </si>
  <si>
    <t>46001021383</t>
  </si>
  <si>
    <t>ხატია</t>
  </si>
  <si>
    <t>ოზანაშვილი</t>
  </si>
  <si>
    <t>14001025895</t>
  </si>
  <si>
    <t>სალომე</t>
  </si>
  <si>
    <t>შეყელაშვილი</t>
  </si>
  <si>
    <t>57001056469</t>
  </si>
  <si>
    <t xml:space="preserve">კახა </t>
  </si>
  <si>
    <t>კოპტონაშვილი</t>
  </si>
  <si>
    <t>46001006100</t>
  </si>
  <si>
    <t>რომან</t>
  </si>
  <si>
    <t>57001035618</t>
  </si>
  <si>
    <t>თიკა</t>
  </si>
  <si>
    <t>კუპრაძე</t>
  </si>
  <si>
    <t xml:space="preserve"> 57001056187</t>
  </si>
  <si>
    <t>ნეჟნა</t>
  </si>
  <si>
    <t>ხუციშვილი</t>
  </si>
  <si>
    <t>01001036880</t>
  </si>
  <si>
    <t>ზაზა</t>
  </si>
  <si>
    <t>ჯავახიშვილი</t>
  </si>
  <si>
    <t>01019083301</t>
  </si>
  <si>
    <t>ამბროლაური</t>
  </si>
  <si>
    <t>ნაირა</t>
  </si>
  <si>
    <t>08001026863</t>
  </si>
  <si>
    <t>გიორგი</t>
  </si>
  <si>
    <t>ხოკერაშვილი</t>
  </si>
  <si>
    <t>20001064833</t>
  </si>
  <si>
    <t>დავით</t>
  </si>
  <si>
    <t>01017033662</t>
  </si>
  <si>
    <t>ანი</t>
  </si>
  <si>
    <t>შაიშმელაშვილი</t>
  </si>
  <si>
    <t>01027089880</t>
  </si>
  <si>
    <t>მარინა</t>
  </si>
  <si>
    <t>პატიშვილი</t>
  </si>
  <si>
    <t xml:space="preserve"> 20001047489</t>
  </si>
  <si>
    <t>ვახტანგ</t>
  </si>
  <si>
    <t>08001025110</t>
  </si>
  <si>
    <t>ელისო</t>
  </si>
  <si>
    <t>ქართველიშვილი</t>
  </si>
  <si>
    <t>01015023519</t>
  </si>
  <si>
    <t>ვახტანგაძე</t>
  </si>
  <si>
    <t xml:space="preserve"> 01013025016</t>
  </si>
  <si>
    <t>ნორა</t>
  </si>
  <si>
    <t>ხეცურიანი</t>
  </si>
  <si>
    <t xml:space="preserve"> 01027049655</t>
  </si>
  <si>
    <t>თორნიკე</t>
  </si>
  <si>
    <t>01024078359</t>
  </si>
  <si>
    <t>მესტია</t>
  </si>
  <si>
    <t>ბესიკ</t>
  </si>
  <si>
    <t>16001033009</t>
  </si>
  <si>
    <t>ნინო</t>
  </si>
  <si>
    <t>16001032426</t>
  </si>
  <si>
    <t>დათო</t>
  </si>
  <si>
    <t>დიაური</t>
  </si>
  <si>
    <t>16001029642</t>
  </si>
  <si>
    <t>ჯემალ</t>
  </si>
  <si>
    <t>ციგრიშვილი</t>
  </si>
  <si>
    <t>16201033749</t>
  </si>
  <si>
    <t>ვლადიმერ</t>
  </si>
  <si>
    <t>მირზიაშვილი</t>
  </si>
  <si>
    <t>ჩიღვინაძე</t>
  </si>
  <si>
    <t>01005035353</t>
  </si>
  <si>
    <t>ეთერ</t>
  </si>
  <si>
    <t>წიკლაური</t>
  </si>
  <si>
    <t>22001024286</t>
  </si>
  <si>
    <t>ალიკა</t>
  </si>
  <si>
    <t xml:space="preserve"> 16001029894</t>
  </si>
  <si>
    <t>ზაქარია</t>
  </si>
  <si>
    <t>ესტატიშვილი</t>
  </si>
  <si>
    <t xml:space="preserve"> 01003014601</t>
  </si>
  <si>
    <t>სვანეთი</t>
  </si>
  <si>
    <t>17/09/2020-21/09/2020</t>
  </si>
  <si>
    <t>ზურა</t>
  </si>
  <si>
    <t>ხუტაშვილი</t>
  </si>
  <si>
    <t>01724092471</t>
  </si>
  <si>
    <t>01011084130</t>
  </si>
  <si>
    <t>მინდილაია</t>
  </si>
  <si>
    <t>01011089939</t>
  </si>
  <si>
    <t>კახა</t>
  </si>
  <si>
    <t>წიქარიშვილი</t>
  </si>
  <si>
    <t>25001046530</t>
  </si>
  <si>
    <t>სანდრო</t>
  </si>
  <si>
    <t>ბედოშვილი</t>
  </si>
  <si>
    <t>01911113867</t>
  </si>
  <si>
    <t>ტიგინაშვილი</t>
  </si>
  <si>
    <t>01027089421</t>
  </si>
  <si>
    <t>სოფო</t>
  </si>
  <si>
    <t>ფანცულაია</t>
  </si>
  <si>
    <t>58001126346</t>
  </si>
  <si>
    <t>ჯარიმა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</si>
  <si>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</si>
  <si>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</si>
  <si>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ახალი ქრისტიან დემოკრატები</t>
  </si>
  <si>
    <t>ბანკის დასახელება:</t>
  </si>
  <si>
    <t>საბანკო ანგარიშის ნომერი:</t>
  </si>
  <si>
    <t>საბანკო ანგარიშის ვალუტა: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</si>
  <si>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</si>
  <si>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</si>
  <si>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</si>
  <si>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</si>
  <si>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</si>
  <si>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</si>
  <si>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</si>
  <si>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</si>
  <si>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</si>
  <si>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</si>
  <si>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</si>
  <si>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გორი</t>
  </si>
  <si>
    <t>18/09/2020-23/09/2020</t>
  </si>
  <si>
    <t>01/09/2020-31/10/2020</t>
  </si>
  <si>
    <t xml:space="preserve">ლევანი </t>
  </si>
  <si>
    <t>ჩხეიძე</t>
  </si>
  <si>
    <t>01022002520</t>
  </si>
  <si>
    <t>იურისტი</t>
  </si>
  <si>
    <t>გრიგოლ</t>
  </si>
  <si>
    <t>01023006478</t>
  </si>
  <si>
    <t>საფინანს უფროსი</t>
  </si>
  <si>
    <t>ლაშა</t>
  </si>
  <si>
    <t>მახათაძე</t>
  </si>
  <si>
    <t>01011079775</t>
  </si>
  <si>
    <t xml:space="preserve">ახალგაზრდ </t>
  </si>
  <si>
    <t>წარმომადგენელთა ხელფასი</t>
  </si>
  <si>
    <t>საპენსიო</t>
  </si>
  <si>
    <t>ჯამი</t>
  </si>
  <si>
    <t>ქუთაისი</t>
  </si>
  <si>
    <t>24/09/2020-25/09/2020</t>
  </si>
  <si>
    <t>თელავი</t>
  </si>
  <si>
    <t>28/09/2020-29/09/2020</t>
  </si>
  <si>
    <t>ნიკოლოზი</t>
  </si>
  <si>
    <t>საგარეჯო</t>
  </si>
  <si>
    <t>01/10/2020-03/10/2020</t>
  </si>
  <si>
    <t>ანთაძე</t>
  </si>
  <si>
    <t>26001030881</t>
  </si>
  <si>
    <t>მანანა</t>
  </si>
  <si>
    <t>კასრაძე</t>
  </si>
  <si>
    <t>35001073085</t>
  </si>
  <si>
    <t>კობა</t>
  </si>
  <si>
    <t>მახაური</t>
  </si>
  <si>
    <t>01025015361</t>
  </si>
  <si>
    <t>ნოდარ</t>
  </si>
  <si>
    <r>
      <t xml:space="preserve">  </t>
    </r>
    <r>
      <rPr>
        <sz val="10"/>
        <rFont val="Arial"/>
        <family val="2"/>
      </rPr>
      <t xml:space="preserve">    01005027853</t>
    </r>
    <r>
      <rPr>
        <sz val="10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</t>
    </r>
  </si>
  <si>
    <t>ანა</t>
  </si>
  <si>
    <t>სუთიძე</t>
  </si>
  <si>
    <r>
      <t xml:space="preserve"> </t>
    </r>
    <r>
      <rPr>
        <sz val="8"/>
        <color theme="1"/>
        <rFont val="Calibri"/>
        <family val="2"/>
        <scheme val="minor"/>
      </rPr>
      <t>57001057111</t>
    </r>
    <r>
      <rPr>
        <sz val="10"/>
        <rFont val="Arial"/>
        <family val="2"/>
      </rPr>
      <t xml:space="preserve">                      </t>
    </r>
  </si>
  <si>
    <t>04/10/2020-08/10/2020</t>
  </si>
  <si>
    <t>05/10/2020-06/10/2020</t>
  </si>
  <si>
    <t>ნიკოლოზ ჯოგლიძე</t>
  </si>
  <si>
    <t>თავჯდომარე</t>
  </si>
  <si>
    <r>
      <t xml:space="preserve">სხვა ფულადი შემოსავლები    ---- </t>
    </r>
    <r>
      <rPr>
        <b/>
        <sz val="10"/>
        <rFont val="Sylfaen"/>
        <family val="1"/>
      </rPr>
      <t>დაბრუნებული თანხა</t>
    </r>
  </si>
  <si>
    <t>ცსკოში დაბრუნებული თანხა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</si>
</sst>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\ს\ა\ტ\ე\ლ\ე\ვ\ი\ზ\ი\ო\ \რ\ე\კ\ლ\ა\მ\ა"/>
  </numFmts>
  <fonts count="4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2"/>
      <color theme="1"/>
      <name val="AcadNusx"/>
    </font>
    <font>
      <sz val="11"/>
      <name val="Sylfae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75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5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27" fillId="0" borderId="2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49" fontId="35" fillId="0" borderId="1" xfId="0" applyNumberFormat="1" applyFont="1" applyBorder="1" applyAlignment="1">
      <alignment horizontal="center"/>
    </xf>
    <xf numFmtId="0" fontId="17" fillId="0" borderId="1" xfId="1" applyFont="1" applyFill="1" applyBorder="1" applyAlignment="1" applyProtection="1">
      <alignment vertical="top" wrapText="1"/>
    </xf>
    <xf numFmtId="0" fontId="27" fillId="0" borderId="1" xfId="0" applyFont="1" applyBorder="1" applyAlignment="1">
      <alignment horizontal="left" vertical="center" wrapText="1"/>
    </xf>
    <xf numFmtId="49" fontId="0" fillId="0" borderId="43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14" fontId="27" fillId="0" borderId="2" xfId="5" applyNumberFormat="1" applyFont="1" applyBorder="1" applyAlignment="1" applyProtection="1">
      <alignment vertical="center" wrapText="1"/>
      <protection locked="0"/>
    </xf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19" fillId="5" borderId="1" xfId="15" applyFont="1" applyFill="1" applyBorder="1" applyAlignment="1" applyProtection="1">
      <alignment vertical="center" wrapText="1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19" fillId="2" borderId="1" xfId="15" applyFont="1" applyFill="1" applyBorder="1" applyAlignment="1" applyProtection="1">
      <alignment vertical="center" wrapText="1"/>
    </xf>
    <xf numFmtId="0" fontId="17" fillId="5" borderId="0" xfId="1" applyFont="1" applyFill="1" applyAlignment="1" applyProtection="1">
      <alignment horizontal="center"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top"/>
      <protection locked="0"/>
    </xf>
    <xf numFmtId="2" fontId="17" fillId="0" borderId="1" xfId="3" applyNumberFormat="1" applyFont="1" applyBorder="1" applyProtection="1">
      <protection locked="0"/>
    </xf>
    <xf numFmtId="4" fontId="17" fillId="5" borderId="1" xfId="2" applyNumberFormat="1" applyFont="1" applyFill="1" applyBorder="1" applyAlignment="1" applyProtection="1">
      <alignment horizontal="right" vertical="top"/>
    </xf>
    <xf numFmtId="4" fontId="17" fillId="0" borderId="1" xfId="3" applyNumberFormat="1" applyFont="1" applyBorder="1" applyProtection="1">
      <protection locked="0"/>
    </xf>
    <xf numFmtId="49" fontId="27" fillId="2" borderId="2" xfId="0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49" fontId="36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25" fillId="0" borderId="6" xfId="2" applyNumberFormat="1" applyFont="1" applyFill="1" applyBorder="1" applyAlignment="1" applyProtection="1">
      <alignment horizontal="right" vertical="top" wrapText="1"/>
      <protection locked="0"/>
    </xf>
    <xf numFmtId="2" fontId="19" fillId="5" borderId="1" xfId="15" applyNumberFormat="1" applyFont="1" applyFill="1" applyBorder="1" applyAlignment="1" applyProtection="1">
      <alignment vertical="center" wrapText="1"/>
    </xf>
    <xf numFmtId="4" fontId="22" fillId="0" borderId="0" xfId="1" applyNumberFormat="1" applyFont="1" applyAlignment="1" applyProtection="1">
      <alignment horizontal="center" vertical="center"/>
      <protection locked="0"/>
    </xf>
    <xf numFmtId="0" fontId="17" fillId="0" borderId="1" xfId="1" applyFont="1" applyFill="1" applyBorder="1" applyAlignment="1" applyProtection="1">
      <alignment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49" fontId="36" fillId="2" borderId="1" xfId="0" applyNumberFormat="1" applyFont="1" applyFill="1" applyBorder="1" applyAlignment="1">
      <alignment horizontal="left" vertical="center" wrapText="1"/>
    </xf>
    <xf numFmtId="0" fontId="17" fillId="5" borderId="0" xfId="0" applyFont="1" applyFill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22" fillId="0" borderId="1" xfId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2" fontId="17" fillId="5" borderId="1" xfId="0" applyNumberFormat="1" applyFont="1" applyFill="1" applyBorder="1" applyAlignment="1" applyProtection="1">
      <alignment horizontal="right" vertical="center" wrapText="1"/>
    </xf>
    <xf numFmtId="2" fontId="22" fillId="5" borderId="1" xfId="0" applyNumberFormat="1" applyFont="1" applyFill="1" applyBorder="1" applyProtection="1"/>
    <xf numFmtId="2" fontId="17" fillId="0" borderId="1" xfId="0" applyNumberFormat="1" applyFont="1" applyBorder="1" applyProtection="1">
      <protection locked="0"/>
    </xf>
    <xf numFmtId="2" fontId="22" fillId="5" borderId="1" xfId="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Fill="1" applyBorder="1"/>
    <xf numFmtId="2" fontId="0" fillId="0" borderId="1" xfId="0" applyNumberFormat="1" applyFont="1" applyBorder="1"/>
    <xf numFmtId="0" fontId="19" fillId="0" borderId="1" xfId="0" applyFont="1" applyBorder="1" applyAlignment="1">
      <alignment horizontal="center" vertical="center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49" fontId="0" fillId="0" borderId="45" xfId="0" applyNumberFormat="1" applyFont="1" applyFill="1" applyBorder="1"/>
    <xf numFmtId="49" fontId="0" fillId="0" borderId="46" xfId="0" applyNumberFormat="1" applyBorder="1"/>
    <xf numFmtId="2" fontId="0" fillId="2" borderId="1" xfId="0" applyNumberFormat="1" applyFill="1" applyBorder="1"/>
    <xf numFmtId="4" fontId="22" fillId="5" borderId="1" xfId="0" applyNumberFormat="1" applyFont="1" applyFill="1" applyBorder="1" applyProtection="1"/>
    <xf numFmtId="0" fontId="16" fillId="7" borderId="1" xfId="0" applyFont="1" applyFill="1" applyBorder="1"/>
    <xf numFmtId="4" fontId="17" fillId="0" borderId="1" xfId="0" applyNumberFormat="1" applyFont="1" applyBorder="1" applyProtection="1">
      <protection locked="0"/>
    </xf>
    <xf numFmtId="0" fontId="0" fillId="0" borderId="0" xfId="0" applyAlignment="1"/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22" fillId="5" borderId="0" xfId="12" applyFont="1" applyFill="1" applyAlignment="1" applyProtection="1"/>
    <xf numFmtId="0" fontId="0" fillId="0" borderId="0" xfId="0" applyBorder="1" applyAlignment="1"/>
    <xf numFmtId="0" fontId="33" fillId="0" borderId="0" xfId="12" applyBorder="1" applyAlignment="1"/>
    <xf numFmtId="0" fontId="33" fillId="0" borderId="0" xfId="12" applyAlignment="1"/>
    <xf numFmtId="0" fontId="22" fillId="5" borderId="1" xfId="12" applyFont="1" applyFill="1" applyBorder="1" applyAlignment="1" applyProtection="1">
      <alignment horizontal="center"/>
    </xf>
    <xf numFmtId="0" fontId="22" fillId="5" borderId="1" xfId="12" applyFont="1" applyFill="1" applyBorder="1" applyAlignment="1" applyProtection="1"/>
    <xf numFmtId="0" fontId="17" fillId="0" borderId="1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/>
    </xf>
    <xf numFmtId="0" fontId="22" fillId="0" borderId="1" xfId="1" applyFont="1" applyFill="1" applyBorder="1" applyAlignment="1" applyProtection="1">
      <alignment horizontal="left" vertical="center"/>
    </xf>
    <xf numFmtId="2" fontId="22" fillId="0" borderId="1" xfId="1" applyNumberFormat="1" applyFont="1" applyFill="1" applyBorder="1" applyAlignment="1" applyProtection="1">
      <alignment horizontal="left" vertical="center"/>
    </xf>
    <xf numFmtId="0" fontId="22" fillId="2" borderId="1" xfId="12" applyFont="1" applyFill="1" applyBorder="1" applyAlignment="1"/>
    <xf numFmtId="4" fontId="22" fillId="6" borderId="1" xfId="1" applyNumberFormat="1" applyFont="1" applyFill="1" applyBorder="1" applyAlignment="1" applyProtection="1">
      <alignment horizontal="center" vertical="center"/>
    </xf>
    <xf numFmtId="3" fontId="22" fillId="6" borderId="1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47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0" fontId="17" fillId="0" borderId="45" xfId="1" applyFont="1" applyFill="1" applyBorder="1" applyAlignment="1" applyProtection="1">
      <alignment horizontal="center" vertical="center" wrapText="1"/>
    </xf>
    <xf numFmtId="0" fontId="17" fillId="0" borderId="45" xfId="0" applyNumberFormat="1" applyFont="1" applyBorder="1" applyAlignment="1">
      <alignment horizontal="center"/>
    </xf>
    <xf numFmtId="3" fontId="22" fillId="2" borderId="45" xfId="1" applyNumberFormat="1" applyFont="1" applyFill="1" applyBorder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/>
    <xf numFmtId="0" fontId="0" fillId="2" borderId="1" xfId="0" applyFill="1" applyBorder="1"/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>
      <alignment horizontal="center"/>
    </xf>
    <xf numFmtId="2" fontId="37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0" borderId="1" xfId="1" applyFont="1" applyFill="1" applyBorder="1" applyAlignment="1" applyProtection="1">
      <alignment vertical="center"/>
    </xf>
    <xf numFmtId="2" fontId="17" fillId="0" borderId="1" xfId="1" applyNumberFormat="1" applyFont="1" applyFill="1" applyBorder="1" applyAlignment="1" applyProtection="1">
      <alignment horizontal="left" vertical="center"/>
    </xf>
    <xf numFmtId="0" fontId="17" fillId="4" borderId="1" xfId="0" applyFont="1" applyFill="1" applyBorder="1" applyProtection="1"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1" fillId="0" borderId="44" xfId="0" applyFont="1" applyBorder="1" applyAlignment="1">
      <alignment horizont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2" borderId="1" xfId="12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  <xf numFmtId="0" fontId="17" fillId="2" borderId="1" xfId="12" applyFont="1" applyFill="1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7" fillId="2" borderId="1" xfId="12" applyFont="1" applyFill="1" applyBorder="1" applyAlignment="1" applyProtection="1">
      <alignment horizontal="left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" xfId="12" applyFont="1" applyFill="1" applyBorder="1" applyAlignment="1">
      <alignment horizontal="left"/>
    </xf>
    <xf numFmtId="0" fontId="17" fillId="2" borderId="5" xfId="12" applyFont="1" applyFill="1" applyBorder="1" applyAlignment="1">
      <alignment horizontal="center"/>
    </xf>
    <xf numFmtId="0" fontId="17" fillId="2" borderId="32" xfId="12" applyFont="1" applyFill="1" applyBorder="1" applyAlignment="1">
      <alignment horizontal="center"/>
    </xf>
    <xf numFmtId="0" fontId="17" fillId="2" borderId="4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47" xfId="12" applyFont="1" applyFill="1" applyBorder="1" applyAlignment="1" applyProtection="1">
      <alignment horizont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1057275" y="17897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810519" y="17907000"/>
          <a:ext cx="29162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85</xdr:row>
      <xdr:rowOff>180975</xdr:rowOff>
    </xdr:from>
    <xdr:to>
      <xdr:col>6</xdr:col>
      <xdr:colOff>219075</xdr:colOff>
      <xdr:row>85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40</xdr:row>
      <xdr:rowOff>171450</xdr:rowOff>
    </xdr:from>
    <xdr:to>
      <xdr:col>2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40</xdr:row>
      <xdr:rowOff>152400</xdr:rowOff>
    </xdr:from>
    <xdr:to>
      <xdr:col>7</xdr:col>
      <xdr:colOff>9525</xdr:colOff>
      <xdr:row>40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%2022,09%20-%2012,10%20%20&#4307;&#4308;&#4313;&#4314;%20&#4324;&#4317;&#4320;&#4315;&#4304;%20&#4304;&#4334;&#4314;&#4308;&#4305;&#43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13,10%20-%2031,10%20%20&#4307;&#4308;&#4313;&#4314;%20&#4324;&#4317;&#4320;&#4315;&#4304;%20&#4304;&#4334;&#4314;&#4308;&#4305;&#43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%2001,09--21,09%20Tvis%20&#4307;&#4308;&#4313;&#4314;&#4313;%20&#4324;&#4317;&#4320;&#4315;&#4304;%20&#4304;&#4334;&#4314;&#4308;&#4305;&#4312;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/>
      <sheetData sheetId="1"/>
      <sheetData sheetId="2">
        <row r="18">
          <cell r="C18">
            <v>3507</v>
          </cell>
        </row>
      </sheetData>
      <sheetData sheetId="3"/>
      <sheetData sheetId="4">
        <row r="22">
          <cell r="C22">
            <v>70</v>
          </cell>
        </row>
        <row r="25">
          <cell r="C25">
            <v>2.62</v>
          </cell>
        </row>
        <row r="28">
          <cell r="C28">
            <v>15</v>
          </cell>
        </row>
        <row r="36">
          <cell r="C36">
            <v>6.9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/>
      <sheetData sheetId="1"/>
      <sheetData sheetId="2">
        <row r="17">
          <cell r="C17">
            <v>402102</v>
          </cell>
        </row>
      </sheetData>
      <sheetData sheetId="3"/>
      <sheetData sheetId="4">
        <row r="22">
          <cell r="C22">
            <v>0</v>
          </cell>
        </row>
        <row r="25">
          <cell r="C25">
            <v>0</v>
          </cell>
        </row>
        <row r="28">
          <cell r="C28">
            <v>0</v>
          </cell>
        </row>
        <row r="36">
          <cell r="C36">
            <v>666.39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>
        <row r="5">
          <cell r="A5" t="str">
            <v>პ/გ  "ახალი ქრისტიან დემოკრატები"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60" zoomScaleNormal="100" workbookViewId="0">
      <selection activeCell="E30" sqref="E30"/>
    </sheetView>
  </sheetViews>
  <sheetFormatPr defaultRowHeight="15" x14ac:dyDescent="0.2"/>
  <cols>
    <col min="1" max="1" width="6.28515625" style="251" bestFit="1" customWidth="1"/>
    <col min="2" max="2" width="13.140625" style="251" customWidth="1"/>
    <col min="3" max="3" width="17.85546875" style="251" customWidth="1"/>
    <col min="4" max="4" width="15.140625" style="251" customWidth="1"/>
    <col min="5" max="5" width="24.5703125" style="251" customWidth="1"/>
    <col min="6" max="8" width="19.140625" style="252" customWidth="1"/>
    <col min="9" max="9" width="16.42578125" style="251" bestFit="1" customWidth="1"/>
    <col min="10" max="10" width="17.42578125" style="251" customWidth="1"/>
    <col min="11" max="11" width="13.140625" style="251" bestFit="1" customWidth="1"/>
    <col min="12" max="12" width="15.28515625" style="251" customWidth="1"/>
    <col min="13" max="16384" width="9.140625" style="251"/>
  </cols>
  <sheetData>
    <row r="1" spans="1:12" s="262" customFormat="1" x14ac:dyDescent="0.2">
      <c r="A1" s="328" t="s">
        <v>301</v>
      </c>
      <c r="B1" s="316"/>
      <c r="C1" s="316"/>
      <c r="D1" s="316"/>
      <c r="E1" s="317"/>
      <c r="F1" s="311"/>
      <c r="G1" s="317"/>
      <c r="H1" s="327"/>
      <c r="I1" s="316"/>
      <c r="J1" s="317"/>
      <c r="K1" s="317"/>
      <c r="L1" s="326" t="s">
        <v>109</v>
      </c>
    </row>
    <row r="2" spans="1:12" s="262" customFormat="1" x14ac:dyDescent="0.2">
      <c r="A2" s="325" t="s">
        <v>140</v>
      </c>
      <c r="B2" s="316"/>
      <c r="C2" s="316"/>
      <c r="D2" s="316"/>
      <c r="E2" s="317"/>
      <c r="F2" s="311"/>
      <c r="G2" s="317"/>
      <c r="H2" s="324"/>
      <c r="I2" s="316"/>
      <c r="J2" s="317"/>
      <c r="K2" s="323" t="s">
        <v>641</v>
      </c>
    </row>
    <row r="3" spans="1:12" s="262" customFormat="1" x14ac:dyDescent="0.2">
      <c r="A3" s="322"/>
      <c r="B3" s="316"/>
      <c r="C3" s="321"/>
      <c r="D3" s="320"/>
      <c r="E3" s="317"/>
      <c r="F3" s="319"/>
      <c r="G3" s="317"/>
      <c r="H3" s="317"/>
      <c r="I3" s="311"/>
      <c r="J3" s="316"/>
      <c r="K3" s="316"/>
      <c r="L3" s="315"/>
    </row>
    <row r="4" spans="1:12" s="262" customFormat="1" x14ac:dyDescent="0.2">
      <c r="A4" s="349" t="s">
        <v>269</v>
      </c>
      <c r="B4" s="311"/>
      <c r="C4" s="311"/>
      <c r="D4" s="356"/>
      <c r="E4" s="357"/>
      <c r="F4" s="318"/>
      <c r="G4" s="317"/>
      <c r="H4" s="358"/>
      <c r="I4" s="357"/>
      <c r="J4" s="316"/>
      <c r="K4" s="317"/>
      <c r="L4" s="315"/>
    </row>
    <row r="5" spans="1:12" s="262" customFormat="1" ht="15.75" thickBot="1" x14ac:dyDescent="0.25">
      <c r="A5" s="521" t="s">
        <v>496</v>
      </c>
      <c r="B5" s="521"/>
      <c r="C5" s="521"/>
      <c r="D5" s="521"/>
      <c r="E5" s="521"/>
      <c r="F5" s="521"/>
      <c r="G5" s="318"/>
      <c r="H5" s="318"/>
      <c r="I5" s="317"/>
      <c r="J5" s="316"/>
      <c r="K5" s="316"/>
      <c r="L5" s="315"/>
    </row>
    <row r="6" spans="1:12" ht="15.75" thickBot="1" x14ac:dyDescent="0.25">
      <c r="A6" s="314"/>
      <c r="B6" s="313"/>
      <c r="C6" s="312"/>
      <c r="D6" s="312"/>
      <c r="E6" s="312"/>
      <c r="F6" s="311"/>
      <c r="G6" s="311"/>
      <c r="H6" s="311"/>
      <c r="I6" s="524" t="s">
        <v>423</v>
      </c>
      <c r="J6" s="525"/>
      <c r="K6" s="526"/>
      <c r="L6" s="310"/>
    </row>
    <row r="7" spans="1:12" s="298" customFormat="1" ht="51.75" thickBot="1" x14ac:dyDescent="0.25">
      <c r="A7" s="309" t="s">
        <v>64</v>
      </c>
      <c r="B7" s="308" t="s">
        <v>141</v>
      </c>
      <c r="C7" s="308" t="s">
        <v>422</v>
      </c>
      <c r="D7" s="307" t="s">
        <v>275</v>
      </c>
      <c r="E7" s="306" t="s">
        <v>421</v>
      </c>
      <c r="F7" s="305" t="s">
        <v>420</v>
      </c>
      <c r="G7" s="304" t="s">
        <v>228</v>
      </c>
      <c r="H7" s="303" t="s">
        <v>225</v>
      </c>
      <c r="I7" s="302" t="s">
        <v>419</v>
      </c>
      <c r="J7" s="301" t="s">
        <v>272</v>
      </c>
      <c r="K7" s="300" t="s">
        <v>229</v>
      </c>
      <c r="L7" s="299" t="s">
        <v>230</v>
      </c>
    </row>
    <row r="8" spans="1:12" s="292" customFormat="1" ht="15.75" thickBot="1" x14ac:dyDescent="0.25">
      <c r="A8" s="296">
        <v>1</v>
      </c>
      <c r="B8" s="295">
        <v>2</v>
      </c>
      <c r="C8" s="297">
        <v>3</v>
      </c>
      <c r="D8" s="297">
        <v>4</v>
      </c>
      <c r="E8" s="296">
        <v>5</v>
      </c>
      <c r="F8" s="295">
        <v>6</v>
      </c>
      <c r="G8" s="297">
        <v>7</v>
      </c>
      <c r="H8" s="295">
        <v>8</v>
      </c>
      <c r="I8" s="296">
        <v>9</v>
      </c>
      <c r="J8" s="295">
        <v>10</v>
      </c>
      <c r="K8" s="294">
        <v>11</v>
      </c>
      <c r="L8" s="293">
        <v>12</v>
      </c>
    </row>
    <row r="9" spans="1:12" x14ac:dyDescent="0.2">
      <c r="A9" s="291">
        <v>1</v>
      </c>
      <c r="B9" s="282"/>
      <c r="C9" s="281"/>
      <c r="D9" s="290"/>
      <c r="E9" s="289"/>
      <c r="F9" s="278"/>
      <c r="G9" s="288"/>
      <c r="H9" s="288"/>
      <c r="I9" s="287"/>
      <c r="J9" s="286"/>
      <c r="K9" s="285"/>
      <c r="L9" s="284"/>
    </row>
    <row r="10" spans="1:12" x14ac:dyDescent="0.2">
      <c r="A10" s="283">
        <v>2</v>
      </c>
      <c r="B10" s="282"/>
      <c r="C10" s="281"/>
      <c r="D10" s="280"/>
      <c r="E10" s="279"/>
      <c r="F10" s="278"/>
      <c r="G10" s="278"/>
      <c r="H10" s="278"/>
      <c r="I10" s="277"/>
      <c r="J10" s="276"/>
      <c r="K10" s="275"/>
      <c r="L10" s="274"/>
    </row>
    <row r="11" spans="1:12" x14ac:dyDescent="0.2">
      <c r="A11" s="283">
        <v>3</v>
      </c>
      <c r="B11" s="282"/>
      <c r="C11" s="281"/>
      <c r="D11" s="280"/>
      <c r="E11" s="279"/>
      <c r="F11" s="362"/>
      <c r="G11" s="278"/>
      <c r="H11" s="278"/>
      <c r="I11" s="277"/>
      <c r="J11" s="276"/>
      <c r="K11" s="275"/>
      <c r="L11" s="274"/>
    </row>
    <row r="12" spans="1:12" x14ac:dyDescent="0.2">
      <c r="A12" s="283">
        <v>4</v>
      </c>
      <c r="B12" s="282"/>
      <c r="C12" s="281"/>
      <c r="D12" s="280"/>
      <c r="E12" s="279"/>
      <c r="F12" s="278"/>
      <c r="G12" s="278"/>
      <c r="H12" s="278"/>
      <c r="I12" s="277"/>
      <c r="J12" s="276"/>
      <c r="K12" s="275"/>
      <c r="L12" s="274"/>
    </row>
    <row r="13" spans="1:12" x14ac:dyDescent="0.2">
      <c r="A13" s="283">
        <v>5</v>
      </c>
      <c r="B13" s="282"/>
      <c r="C13" s="281"/>
      <c r="D13" s="280"/>
      <c r="E13" s="279"/>
      <c r="F13" s="278"/>
      <c r="G13" s="278"/>
      <c r="H13" s="278"/>
      <c r="I13" s="277"/>
      <c r="J13" s="276"/>
      <c r="K13" s="275"/>
      <c r="L13" s="274"/>
    </row>
    <row r="14" spans="1:12" x14ac:dyDescent="0.2">
      <c r="A14" s="283">
        <v>6</v>
      </c>
      <c r="B14" s="282"/>
      <c r="C14" s="281"/>
      <c r="D14" s="280"/>
      <c r="E14" s="279"/>
      <c r="F14" s="278"/>
      <c r="G14" s="278"/>
      <c r="H14" s="278"/>
      <c r="I14" s="277"/>
      <c r="J14" s="276"/>
      <c r="K14" s="275"/>
      <c r="L14" s="274"/>
    </row>
    <row r="15" spans="1:12" x14ac:dyDescent="0.2">
      <c r="A15" s="283">
        <v>7</v>
      </c>
      <c r="B15" s="282"/>
      <c r="C15" s="281"/>
      <c r="D15" s="280"/>
      <c r="E15" s="279"/>
      <c r="F15" s="278"/>
      <c r="G15" s="278"/>
      <c r="H15" s="278"/>
      <c r="I15" s="277"/>
      <c r="J15" s="276"/>
      <c r="K15" s="275"/>
      <c r="L15" s="274"/>
    </row>
    <row r="16" spans="1:12" x14ac:dyDescent="0.2">
      <c r="A16" s="283">
        <v>8</v>
      </c>
      <c r="B16" s="282"/>
      <c r="C16" s="281"/>
      <c r="D16" s="280"/>
      <c r="E16" s="279"/>
      <c r="F16" s="278"/>
      <c r="G16" s="278"/>
      <c r="H16" s="278"/>
      <c r="I16" s="277"/>
      <c r="J16" s="276"/>
      <c r="K16" s="275"/>
      <c r="L16" s="274"/>
    </row>
    <row r="17" spans="1:12" x14ac:dyDescent="0.2">
      <c r="A17" s="283">
        <v>9</v>
      </c>
      <c r="B17" s="282"/>
      <c r="C17" s="281"/>
      <c r="D17" s="280"/>
      <c r="E17" s="279"/>
      <c r="F17" s="278"/>
      <c r="G17" s="278"/>
      <c r="H17" s="278"/>
      <c r="I17" s="277"/>
      <c r="J17" s="276"/>
      <c r="K17" s="275"/>
      <c r="L17" s="274"/>
    </row>
    <row r="18" spans="1:12" x14ac:dyDescent="0.2">
      <c r="A18" s="283">
        <v>10</v>
      </c>
      <c r="B18" s="282"/>
      <c r="C18" s="281"/>
      <c r="D18" s="280"/>
      <c r="E18" s="279"/>
      <c r="F18" s="278"/>
      <c r="G18" s="278"/>
      <c r="H18" s="278"/>
      <c r="I18" s="277"/>
      <c r="J18" s="276"/>
      <c r="K18" s="275"/>
      <c r="L18" s="274"/>
    </row>
    <row r="19" spans="1:12" x14ac:dyDescent="0.2">
      <c r="A19" s="283">
        <v>11</v>
      </c>
      <c r="B19" s="282"/>
      <c r="C19" s="281"/>
      <c r="D19" s="280"/>
      <c r="E19" s="279"/>
      <c r="F19" s="278"/>
      <c r="G19" s="278"/>
      <c r="H19" s="278"/>
      <c r="I19" s="277"/>
      <c r="J19" s="276"/>
      <c r="K19" s="275"/>
      <c r="L19" s="274"/>
    </row>
    <row r="20" spans="1:12" x14ac:dyDescent="0.2">
      <c r="A20" s="283">
        <v>12</v>
      </c>
      <c r="B20" s="282"/>
      <c r="C20" s="281"/>
      <c r="D20" s="280"/>
      <c r="E20" s="279"/>
      <c r="F20" s="278"/>
      <c r="G20" s="278"/>
      <c r="H20" s="278"/>
      <c r="I20" s="277"/>
      <c r="J20" s="276"/>
      <c r="K20" s="275"/>
      <c r="L20" s="274"/>
    </row>
    <row r="21" spans="1:12" x14ac:dyDescent="0.2">
      <c r="A21" s="283">
        <v>13</v>
      </c>
      <c r="B21" s="282"/>
      <c r="C21" s="281"/>
      <c r="D21" s="280"/>
      <c r="E21" s="279"/>
      <c r="F21" s="278"/>
      <c r="G21" s="278"/>
      <c r="H21" s="278"/>
      <c r="I21" s="277"/>
      <c r="J21" s="276"/>
      <c r="K21" s="275"/>
      <c r="L21" s="274"/>
    </row>
    <row r="22" spans="1:12" x14ac:dyDescent="0.2">
      <c r="A22" s="283">
        <v>14</v>
      </c>
      <c r="B22" s="282"/>
      <c r="C22" s="281"/>
      <c r="D22" s="280"/>
      <c r="E22" s="279"/>
      <c r="F22" s="278"/>
      <c r="G22" s="278"/>
      <c r="H22" s="278"/>
      <c r="I22" s="277"/>
      <c r="J22" s="276"/>
      <c r="K22" s="275"/>
      <c r="L22" s="274"/>
    </row>
    <row r="23" spans="1:12" x14ac:dyDescent="0.2">
      <c r="A23" s="283">
        <v>15</v>
      </c>
      <c r="B23" s="282"/>
      <c r="C23" s="281"/>
      <c r="D23" s="280"/>
      <c r="E23" s="279"/>
      <c r="F23" s="278"/>
      <c r="G23" s="278"/>
      <c r="H23" s="278"/>
      <c r="I23" s="277"/>
      <c r="J23" s="276"/>
      <c r="K23" s="275"/>
      <c r="L23" s="274"/>
    </row>
    <row r="24" spans="1:12" x14ac:dyDescent="0.2">
      <c r="A24" s="283">
        <v>16</v>
      </c>
      <c r="B24" s="282"/>
      <c r="C24" s="281"/>
      <c r="D24" s="280"/>
      <c r="E24" s="279"/>
      <c r="F24" s="278"/>
      <c r="G24" s="278"/>
      <c r="H24" s="278"/>
      <c r="I24" s="277"/>
      <c r="J24" s="276"/>
      <c r="K24" s="275"/>
      <c r="L24" s="274"/>
    </row>
    <row r="25" spans="1:12" x14ac:dyDescent="0.2">
      <c r="A25" s="283">
        <v>17</v>
      </c>
      <c r="B25" s="282"/>
      <c r="C25" s="281"/>
      <c r="D25" s="280"/>
      <c r="E25" s="279"/>
      <c r="F25" s="278"/>
      <c r="G25" s="278"/>
      <c r="H25" s="278"/>
      <c r="I25" s="277"/>
      <c r="J25" s="276"/>
      <c r="K25" s="275"/>
      <c r="L25" s="274"/>
    </row>
    <row r="26" spans="1:12" x14ac:dyDescent="0.2">
      <c r="A26" s="283">
        <v>18</v>
      </c>
      <c r="B26" s="282"/>
      <c r="C26" s="281"/>
      <c r="D26" s="280"/>
      <c r="E26" s="279"/>
      <c r="F26" s="278"/>
      <c r="G26" s="278"/>
      <c r="H26" s="278"/>
      <c r="I26" s="277"/>
      <c r="J26" s="276"/>
      <c r="K26" s="275"/>
      <c r="L26" s="274"/>
    </row>
    <row r="27" spans="1:12" x14ac:dyDescent="0.2">
      <c r="A27" s="283">
        <v>19</v>
      </c>
      <c r="B27" s="282"/>
      <c r="C27" s="281"/>
      <c r="D27" s="280"/>
      <c r="E27" s="279"/>
      <c r="F27" s="278"/>
      <c r="G27" s="278"/>
      <c r="H27" s="278"/>
      <c r="I27" s="277"/>
      <c r="J27" s="276"/>
      <c r="K27" s="275"/>
      <c r="L27" s="274"/>
    </row>
    <row r="28" spans="1:12" ht="15.75" thickBot="1" x14ac:dyDescent="0.25">
      <c r="A28" s="273" t="s">
        <v>271</v>
      </c>
      <c r="B28" s="272"/>
      <c r="C28" s="271"/>
      <c r="D28" s="270"/>
      <c r="E28" s="269"/>
      <c r="F28" s="268"/>
      <c r="G28" s="268"/>
      <c r="H28" s="268"/>
      <c r="I28" s="267"/>
      <c r="J28" s="266"/>
      <c r="K28" s="265"/>
      <c r="L28" s="264"/>
    </row>
    <row r="29" spans="1:12" x14ac:dyDescent="0.2">
      <c r="A29" s="254"/>
      <c r="B29" s="255"/>
      <c r="C29" s="254"/>
      <c r="D29" s="255"/>
      <c r="E29" s="254"/>
      <c r="F29" s="255"/>
      <c r="G29" s="254"/>
      <c r="H29" s="255"/>
      <c r="I29" s="254"/>
      <c r="J29" s="255"/>
      <c r="K29" s="254"/>
      <c r="L29" s="255"/>
    </row>
    <row r="30" spans="1:12" x14ac:dyDescent="0.2">
      <c r="A30" s="254"/>
      <c r="B30" s="261"/>
      <c r="C30" s="254"/>
      <c r="D30" s="261"/>
      <c r="E30" s="254"/>
      <c r="F30" s="261"/>
      <c r="G30" s="254"/>
      <c r="H30" s="261"/>
      <c r="I30" s="254"/>
      <c r="J30" s="261"/>
      <c r="K30" s="254"/>
      <c r="L30" s="261"/>
    </row>
    <row r="31" spans="1:12" s="262" customFormat="1" x14ac:dyDescent="0.2">
      <c r="A31" s="523" t="s">
        <v>390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</row>
    <row r="32" spans="1:12" s="263" customFormat="1" ht="12.75" x14ac:dyDescent="0.2">
      <c r="A32" s="523" t="s">
        <v>418</v>
      </c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</row>
    <row r="33" spans="1:12" s="263" customFormat="1" ht="12.75" x14ac:dyDescent="0.2">
      <c r="A33" s="523"/>
      <c r="B33" s="523"/>
      <c r="C33" s="523"/>
      <c r="D33" s="523"/>
      <c r="E33" s="523"/>
      <c r="F33" s="523"/>
      <c r="G33" s="523"/>
      <c r="H33" s="523"/>
      <c r="I33" s="523"/>
      <c r="J33" s="523"/>
      <c r="K33" s="523"/>
      <c r="L33" s="523"/>
    </row>
    <row r="34" spans="1:12" s="262" customFormat="1" x14ac:dyDescent="0.2">
      <c r="A34" s="523" t="s">
        <v>417</v>
      </c>
      <c r="B34" s="523"/>
      <c r="C34" s="523"/>
      <c r="D34" s="523"/>
      <c r="E34" s="523"/>
      <c r="F34" s="523"/>
      <c r="G34" s="523"/>
      <c r="H34" s="523"/>
      <c r="I34" s="523"/>
      <c r="J34" s="523"/>
      <c r="K34" s="523"/>
      <c r="L34" s="523"/>
    </row>
    <row r="35" spans="1:12" s="262" customFormat="1" x14ac:dyDescent="0.2">
      <c r="A35" s="523"/>
      <c r="B35" s="523"/>
      <c r="C35" s="523"/>
      <c r="D35" s="523"/>
      <c r="E35" s="523"/>
      <c r="F35" s="523"/>
      <c r="G35" s="523"/>
      <c r="H35" s="523"/>
      <c r="I35" s="523"/>
      <c r="J35" s="523"/>
      <c r="K35" s="523"/>
      <c r="L35" s="523"/>
    </row>
    <row r="36" spans="1:12" s="262" customFormat="1" x14ac:dyDescent="0.2">
      <c r="A36" s="523" t="s">
        <v>416</v>
      </c>
      <c r="B36" s="523"/>
      <c r="C36" s="523"/>
      <c r="D36" s="523"/>
      <c r="E36" s="523"/>
      <c r="F36" s="523"/>
      <c r="G36" s="523"/>
      <c r="H36" s="523"/>
      <c r="I36" s="523"/>
      <c r="J36" s="523"/>
      <c r="K36" s="523"/>
      <c r="L36" s="523"/>
    </row>
    <row r="37" spans="1:12" s="262" customFormat="1" x14ac:dyDescent="0.2">
      <c r="A37" s="254"/>
      <c r="B37" s="255"/>
      <c r="C37" s="254"/>
      <c r="D37" s="255"/>
      <c r="E37" s="254"/>
      <c r="F37" s="255"/>
      <c r="G37" s="254"/>
      <c r="H37" s="255"/>
      <c r="I37" s="254"/>
      <c r="J37" s="255"/>
      <c r="K37" s="254"/>
      <c r="L37" s="255"/>
    </row>
    <row r="38" spans="1:12" s="262" customFormat="1" x14ac:dyDescent="0.2">
      <c r="A38" s="254"/>
      <c r="B38" s="261"/>
      <c r="C38" s="254"/>
      <c r="D38" s="261"/>
      <c r="E38" s="254"/>
      <c r="F38" s="261"/>
      <c r="G38" s="254"/>
      <c r="H38" s="261"/>
      <c r="I38" s="254"/>
      <c r="J38" s="261"/>
      <c r="K38" s="254"/>
      <c r="L38" s="261"/>
    </row>
    <row r="39" spans="1:12" s="262" customFormat="1" x14ac:dyDescent="0.2">
      <c r="A39" s="254"/>
      <c r="B39" s="255"/>
      <c r="C39" s="254"/>
      <c r="D39" s="255"/>
      <c r="E39" s="254"/>
      <c r="F39" s="255"/>
      <c r="G39" s="254"/>
      <c r="H39" s="255"/>
      <c r="I39" s="254"/>
      <c r="J39" s="255"/>
      <c r="K39" s="254"/>
      <c r="L39" s="255"/>
    </row>
    <row r="40" spans="1:12" x14ac:dyDescent="0.2">
      <c r="A40" s="254"/>
      <c r="B40" s="261"/>
      <c r="C40" s="254"/>
      <c r="D40" s="261"/>
      <c r="E40" s="254"/>
      <c r="F40" s="261"/>
      <c r="G40" s="254"/>
      <c r="H40" s="261"/>
      <c r="I40" s="254"/>
      <c r="J40" s="261"/>
      <c r="K40" s="254"/>
      <c r="L40" s="261"/>
    </row>
    <row r="41" spans="1:12" s="256" customFormat="1" x14ac:dyDescent="0.2">
      <c r="A41" s="529" t="s">
        <v>107</v>
      </c>
      <c r="B41" s="529"/>
      <c r="C41" s="255"/>
      <c r="D41" s="254"/>
      <c r="E41" s="255"/>
      <c r="F41" s="255"/>
      <c r="G41" s="254"/>
      <c r="H41" s="255"/>
      <c r="I41" s="255"/>
      <c r="J41" s="254"/>
      <c r="K41" s="255"/>
      <c r="L41" s="254"/>
    </row>
    <row r="42" spans="1:12" s="256" customFormat="1" x14ac:dyDescent="0.2">
      <c r="A42" s="255"/>
      <c r="B42" s="254"/>
      <c r="C42" s="259"/>
      <c r="D42" s="260"/>
      <c r="E42" s="259"/>
      <c r="F42" s="255"/>
      <c r="G42" s="254"/>
      <c r="H42" s="258"/>
      <c r="I42" s="255"/>
      <c r="J42" s="254"/>
      <c r="K42" s="255"/>
      <c r="L42" s="254"/>
    </row>
    <row r="43" spans="1:12" s="256" customFormat="1" ht="15" customHeight="1" x14ac:dyDescent="0.2">
      <c r="A43" s="255"/>
      <c r="B43" s="254"/>
      <c r="C43" s="522" t="s">
        <v>263</v>
      </c>
      <c r="D43" s="522"/>
      <c r="E43" s="522"/>
      <c r="F43" s="255"/>
      <c r="G43" s="254"/>
      <c r="H43" s="527" t="s">
        <v>415</v>
      </c>
      <c r="I43" s="257"/>
      <c r="J43" s="254"/>
      <c r="K43" s="255"/>
      <c r="L43" s="254"/>
    </row>
    <row r="44" spans="1:12" s="256" customFormat="1" x14ac:dyDescent="0.2">
      <c r="A44" s="255"/>
      <c r="B44" s="254"/>
      <c r="C44" s="255"/>
      <c r="D44" s="254"/>
      <c r="E44" s="255"/>
      <c r="F44" s="255"/>
      <c r="G44" s="254"/>
      <c r="H44" s="528"/>
      <c r="I44" s="257"/>
      <c r="J44" s="254"/>
      <c r="K44" s="255"/>
      <c r="L44" s="254"/>
    </row>
    <row r="45" spans="1:12" s="253" customFormat="1" x14ac:dyDescent="0.2">
      <c r="A45" s="255"/>
      <c r="B45" s="254"/>
      <c r="C45" s="522" t="s">
        <v>139</v>
      </c>
      <c r="D45" s="522"/>
      <c r="E45" s="522"/>
      <c r="F45" s="255"/>
      <c r="G45" s="254"/>
      <c r="H45" s="255"/>
      <c r="I45" s="255"/>
      <c r="J45" s="254"/>
      <c r="K45" s="255"/>
      <c r="L45" s="254"/>
    </row>
    <row r="46" spans="1:12" s="253" customFormat="1" x14ac:dyDescent="0.2">
      <c r="E46" s="251"/>
    </row>
    <row r="47" spans="1:12" s="253" customFormat="1" x14ac:dyDescent="0.2">
      <c r="E47" s="251"/>
    </row>
    <row r="48" spans="1:12" s="253" customFormat="1" x14ac:dyDescent="0.2">
      <c r="E48" s="251"/>
    </row>
    <row r="49" spans="5:5" s="253" customFormat="1" x14ac:dyDescent="0.2">
      <c r="E49" s="251"/>
    </row>
    <row r="50" spans="5:5" s="253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77" customWidth="1"/>
    <col min="2" max="2" width="20.28515625" style="177" bestFit="1" customWidth="1"/>
    <col min="3" max="3" width="20.85546875" style="177" bestFit="1" customWidth="1"/>
    <col min="4" max="4" width="19.28515625" style="177" customWidth="1"/>
    <col min="5" max="5" width="16.85546875" style="177" customWidth="1"/>
    <col min="6" max="6" width="13.140625" style="177" customWidth="1"/>
    <col min="7" max="7" width="17" style="177" customWidth="1"/>
    <col min="8" max="8" width="13.7109375" style="177" customWidth="1"/>
    <col min="9" max="9" width="19.42578125" style="177" bestFit="1" customWidth="1"/>
    <col min="10" max="10" width="18.5703125" style="177" bestFit="1" customWidth="1"/>
    <col min="11" max="11" width="16.7109375" style="177" customWidth="1"/>
    <col min="12" max="12" width="17.7109375" style="177" customWidth="1"/>
    <col min="13" max="13" width="12.85546875" style="177" customWidth="1"/>
    <col min="14" max="16384" width="9.140625" style="177"/>
  </cols>
  <sheetData>
    <row r="2" spans="1:13" ht="15" x14ac:dyDescent="0.3">
      <c r="A2" s="539" t="s">
        <v>430</v>
      </c>
      <c r="B2" s="539"/>
      <c r="C2" s="539"/>
      <c r="D2" s="539"/>
      <c r="E2" s="539"/>
      <c r="F2" s="331"/>
      <c r="G2" s="72"/>
      <c r="H2" s="72"/>
      <c r="I2" s="72"/>
      <c r="J2" s="72"/>
      <c r="K2" s="249"/>
      <c r="L2" s="250"/>
      <c r="M2" s="250" t="s">
        <v>109</v>
      </c>
    </row>
    <row r="3" spans="1:13" ht="15" x14ac:dyDescent="0.3">
      <c r="A3" s="71" t="s">
        <v>140</v>
      </c>
      <c r="B3" s="71"/>
      <c r="C3" s="69"/>
      <c r="D3" s="72"/>
      <c r="E3" s="72"/>
      <c r="F3" s="72"/>
      <c r="G3" s="72"/>
      <c r="H3" s="72"/>
      <c r="I3" s="72"/>
      <c r="J3" s="72"/>
      <c r="K3" s="249"/>
      <c r="L3" s="530" t="str">
        <f>'ფორმა N1'!K2</f>
        <v>01/09/2020-31/10/2020</v>
      </c>
      <c r="M3" s="530"/>
    </row>
    <row r="4" spans="1:13" ht="15" x14ac:dyDescent="0.3">
      <c r="A4" s="71"/>
      <c r="B4" s="71"/>
      <c r="C4" s="71"/>
      <c r="D4" s="69"/>
      <c r="E4" s="69"/>
      <c r="F4" s="69"/>
      <c r="G4" s="69"/>
      <c r="H4" s="69"/>
      <c r="I4" s="69"/>
      <c r="J4" s="69"/>
      <c r="K4" s="249"/>
      <c r="L4" s="249"/>
      <c r="M4" s="249"/>
    </row>
    <row r="5" spans="1:13" ht="15" x14ac:dyDescent="0.3">
      <c r="A5" s="72" t="s">
        <v>269</v>
      </c>
      <c r="B5" s="72"/>
      <c r="C5" s="72"/>
      <c r="D5" s="72"/>
      <c r="E5" s="72"/>
      <c r="F5" s="72"/>
      <c r="G5" s="72"/>
      <c r="H5" s="72"/>
      <c r="I5" s="72"/>
      <c r="J5" s="72"/>
      <c r="K5" s="71"/>
      <c r="L5" s="71"/>
      <c r="M5" s="71"/>
    </row>
    <row r="6" spans="1:13" ht="15" x14ac:dyDescent="0.3">
      <c r="A6" s="408" t="str">
        <f>'ფორმა N1'!A5</f>
        <v>პ/გ  "ახალი ქრისტიან დემოკრატები"</v>
      </c>
      <c r="B6" s="75"/>
      <c r="C6" s="75"/>
      <c r="D6" s="75"/>
      <c r="E6" s="75"/>
      <c r="F6" s="75"/>
      <c r="G6" s="75"/>
      <c r="H6" s="75"/>
      <c r="I6" s="75"/>
      <c r="J6" s="75"/>
      <c r="K6" s="76"/>
      <c r="L6" s="76"/>
    </row>
    <row r="7" spans="1:13" ht="15" x14ac:dyDescent="0.3">
      <c r="A7" s="72"/>
      <c r="B7" s="72"/>
      <c r="C7" s="72"/>
      <c r="D7" s="72"/>
      <c r="E7" s="72"/>
      <c r="F7" s="72"/>
      <c r="G7" s="72"/>
      <c r="H7" s="72"/>
      <c r="I7" s="72"/>
      <c r="J7" s="72"/>
      <c r="K7" s="71"/>
      <c r="L7" s="71"/>
      <c r="M7" s="71"/>
    </row>
    <row r="8" spans="1:13" ht="15" x14ac:dyDescent="0.2">
      <c r="A8" s="248"/>
      <c r="B8" s="353"/>
      <c r="C8" s="248"/>
      <c r="D8" s="248"/>
      <c r="E8" s="248"/>
      <c r="F8" s="248"/>
      <c r="G8" s="248"/>
      <c r="H8" s="248"/>
      <c r="I8" s="248"/>
      <c r="J8" s="248"/>
      <c r="K8" s="73"/>
      <c r="L8" s="73"/>
      <c r="M8" s="73"/>
    </row>
    <row r="9" spans="1:13" ht="45" x14ac:dyDescent="0.2">
      <c r="A9" s="85" t="s">
        <v>64</v>
      </c>
      <c r="B9" s="85" t="s">
        <v>464</v>
      </c>
      <c r="C9" s="85" t="s">
        <v>431</v>
      </c>
      <c r="D9" s="85" t="s">
        <v>432</v>
      </c>
      <c r="E9" s="85" t="s">
        <v>433</v>
      </c>
      <c r="F9" s="85" t="s">
        <v>434</v>
      </c>
      <c r="G9" s="85" t="s">
        <v>435</v>
      </c>
      <c r="H9" s="85" t="s">
        <v>436</v>
      </c>
      <c r="I9" s="85" t="s">
        <v>437</v>
      </c>
      <c r="J9" s="85" t="s">
        <v>438</v>
      </c>
      <c r="K9" s="85" t="s">
        <v>439</v>
      </c>
      <c r="L9" s="85" t="s">
        <v>440</v>
      </c>
      <c r="M9" s="85" t="s">
        <v>311</v>
      </c>
    </row>
    <row r="10" spans="1:13" ht="15" x14ac:dyDescent="0.2">
      <c r="A10" s="93">
        <v>1</v>
      </c>
      <c r="B10" s="360"/>
      <c r="C10" s="332"/>
      <c r="D10" s="93"/>
      <c r="E10" s="93"/>
      <c r="F10" s="93"/>
      <c r="G10" s="93"/>
      <c r="H10" s="93"/>
      <c r="I10" s="93"/>
      <c r="J10" s="93"/>
      <c r="K10" s="4"/>
      <c r="L10" s="4"/>
      <c r="M10" s="93"/>
    </row>
    <row r="11" spans="1:13" ht="15" x14ac:dyDescent="0.2">
      <c r="A11" s="93">
        <v>2</v>
      </c>
      <c r="B11" s="360"/>
      <c r="C11" s="332"/>
      <c r="D11" s="93"/>
      <c r="E11" s="93"/>
      <c r="F11" s="93"/>
      <c r="G11" s="93"/>
      <c r="H11" s="93"/>
      <c r="I11" s="93"/>
      <c r="J11" s="93"/>
      <c r="K11" s="4"/>
      <c r="L11" s="4"/>
      <c r="M11" s="93"/>
    </row>
    <row r="12" spans="1:13" ht="15" x14ac:dyDescent="0.2">
      <c r="A12" s="93">
        <v>3</v>
      </c>
      <c r="B12" s="360"/>
      <c r="C12" s="332"/>
      <c r="D12" s="82"/>
      <c r="E12" s="82"/>
      <c r="F12" s="82"/>
      <c r="G12" s="82"/>
      <c r="H12" s="82"/>
      <c r="I12" s="82"/>
      <c r="J12" s="82"/>
      <c r="K12" s="4"/>
      <c r="L12" s="4"/>
      <c r="M12" s="82"/>
    </row>
    <row r="13" spans="1:13" ht="15" x14ac:dyDescent="0.2">
      <c r="A13" s="93">
        <v>4</v>
      </c>
      <c r="B13" s="360"/>
      <c r="C13" s="332"/>
      <c r="D13" s="82"/>
      <c r="E13" s="82"/>
      <c r="F13" s="82"/>
      <c r="G13" s="82"/>
      <c r="H13" s="82"/>
      <c r="I13" s="82"/>
      <c r="J13" s="82"/>
      <c r="K13" s="4"/>
      <c r="L13" s="4"/>
      <c r="M13" s="82"/>
    </row>
    <row r="14" spans="1:13" ht="15" x14ac:dyDescent="0.2">
      <c r="A14" s="93">
        <v>5</v>
      </c>
      <c r="B14" s="360"/>
      <c r="C14" s="332"/>
      <c r="D14" s="82"/>
      <c r="E14" s="82"/>
      <c r="F14" s="82"/>
      <c r="G14" s="82"/>
      <c r="H14" s="82"/>
      <c r="I14" s="82"/>
      <c r="J14" s="82"/>
      <c r="K14" s="4"/>
      <c r="L14" s="4"/>
      <c r="M14" s="82"/>
    </row>
    <row r="15" spans="1:13" ht="15" x14ac:dyDescent="0.2">
      <c r="A15" s="93">
        <v>6</v>
      </c>
      <c r="B15" s="360"/>
      <c r="C15" s="332"/>
      <c r="D15" s="82"/>
      <c r="E15" s="82"/>
      <c r="F15" s="82"/>
      <c r="G15" s="82"/>
      <c r="H15" s="82"/>
      <c r="I15" s="82"/>
      <c r="J15" s="82"/>
      <c r="K15" s="4"/>
      <c r="L15" s="4"/>
      <c r="M15" s="82"/>
    </row>
    <row r="16" spans="1:13" ht="15" x14ac:dyDescent="0.2">
      <c r="A16" s="93">
        <v>7</v>
      </c>
      <c r="B16" s="360"/>
      <c r="C16" s="332"/>
      <c r="D16" s="82"/>
      <c r="E16" s="82"/>
      <c r="F16" s="82"/>
      <c r="G16" s="82"/>
      <c r="H16" s="82"/>
      <c r="I16" s="82"/>
      <c r="J16" s="82"/>
      <c r="K16" s="4"/>
      <c r="L16" s="4"/>
      <c r="M16" s="82"/>
    </row>
    <row r="17" spans="1:13" ht="15" x14ac:dyDescent="0.2">
      <c r="A17" s="93">
        <v>8</v>
      </c>
      <c r="B17" s="360"/>
      <c r="C17" s="332"/>
      <c r="D17" s="82"/>
      <c r="E17" s="82"/>
      <c r="F17" s="82"/>
      <c r="G17" s="82"/>
      <c r="H17" s="82"/>
      <c r="I17" s="82"/>
      <c r="J17" s="82"/>
      <c r="K17" s="4"/>
      <c r="L17" s="4"/>
      <c r="M17" s="82"/>
    </row>
    <row r="18" spans="1:13" ht="15" x14ac:dyDescent="0.2">
      <c r="A18" s="93">
        <v>9</v>
      </c>
      <c r="B18" s="360"/>
      <c r="C18" s="332"/>
      <c r="D18" s="82"/>
      <c r="E18" s="82"/>
      <c r="F18" s="82"/>
      <c r="G18" s="82"/>
      <c r="H18" s="82"/>
      <c r="I18" s="82"/>
      <c r="J18" s="82"/>
      <c r="K18" s="4"/>
      <c r="L18" s="4"/>
      <c r="M18" s="82"/>
    </row>
    <row r="19" spans="1:13" ht="15" x14ac:dyDescent="0.2">
      <c r="A19" s="93">
        <v>10</v>
      </c>
      <c r="B19" s="360"/>
      <c r="C19" s="332"/>
      <c r="D19" s="82"/>
      <c r="E19" s="82"/>
      <c r="F19" s="82"/>
      <c r="G19" s="82"/>
      <c r="H19" s="82"/>
      <c r="I19" s="82"/>
      <c r="J19" s="82"/>
      <c r="K19" s="4"/>
      <c r="L19" s="4"/>
      <c r="M19" s="82"/>
    </row>
    <row r="20" spans="1:13" ht="15" x14ac:dyDescent="0.2">
      <c r="A20" s="93">
        <v>11</v>
      </c>
      <c r="B20" s="360"/>
      <c r="C20" s="332"/>
      <c r="D20" s="82"/>
      <c r="E20" s="82"/>
      <c r="F20" s="82"/>
      <c r="G20" s="82"/>
      <c r="H20" s="82"/>
      <c r="I20" s="82"/>
      <c r="J20" s="82"/>
      <c r="K20" s="4"/>
      <c r="L20" s="4"/>
      <c r="M20" s="82"/>
    </row>
    <row r="21" spans="1:13" ht="15" x14ac:dyDescent="0.2">
      <c r="A21" s="93">
        <v>12</v>
      </c>
      <c r="B21" s="360"/>
      <c r="C21" s="332"/>
      <c r="D21" s="82"/>
      <c r="E21" s="82"/>
      <c r="F21" s="82"/>
      <c r="G21" s="82"/>
      <c r="H21" s="82"/>
      <c r="I21" s="82"/>
      <c r="J21" s="82"/>
      <c r="K21" s="4"/>
      <c r="L21" s="4"/>
      <c r="M21" s="82"/>
    </row>
    <row r="22" spans="1:13" ht="15" x14ac:dyDescent="0.2">
      <c r="A22" s="93">
        <v>13</v>
      </c>
      <c r="B22" s="360"/>
      <c r="C22" s="332"/>
      <c r="D22" s="82"/>
      <c r="E22" s="82"/>
      <c r="F22" s="82"/>
      <c r="G22" s="82"/>
      <c r="H22" s="82"/>
      <c r="I22" s="82"/>
      <c r="J22" s="82"/>
      <c r="K22" s="4"/>
      <c r="L22" s="4"/>
      <c r="M22" s="82"/>
    </row>
    <row r="23" spans="1:13" ht="15" x14ac:dyDescent="0.2">
      <c r="A23" s="93">
        <v>14</v>
      </c>
      <c r="B23" s="360"/>
      <c r="C23" s="332"/>
      <c r="D23" s="82"/>
      <c r="E23" s="82"/>
      <c r="F23" s="82"/>
      <c r="G23" s="82"/>
      <c r="H23" s="82"/>
      <c r="I23" s="82"/>
      <c r="J23" s="82"/>
      <c r="K23" s="4"/>
      <c r="L23" s="4"/>
      <c r="M23" s="82"/>
    </row>
    <row r="24" spans="1:13" ht="15" x14ac:dyDescent="0.2">
      <c r="A24" s="93">
        <v>15</v>
      </c>
      <c r="B24" s="360"/>
      <c r="C24" s="332"/>
      <c r="D24" s="82"/>
      <c r="E24" s="82"/>
      <c r="F24" s="82"/>
      <c r="G24" s="82"/>
      <c r="H24" s="82"/>
      <c r="I24" s="82"/>
      <c r="J24" s="82"/>
      <c r="K24" s="4"/>
      <c r="L24" s="4"/>
      <c r="M24" s="82"/>
    </row>
    <row r="25" spans="1:13" ht="15" x14ac:dyDescent="0.2">
      <c r="A25" s="93">
        <v>16</v>
      </c>
      <c r="B25" s="360"/>
      <c r="C25" s="332"/>
      <c r="D25" s="82"/>
      <c r="E25" s="82"/>
      <c r="F25" s="82"/>
      <c r="G25" s="82"/>
      <c r="H25" s="82"/>
      <c r="I25" s="82"/>
      <c r="J25" s="82"/>
      <c r="K25" s="4"/>
      <c r="L25" s="4"/>
      <c r="M25" s="82"/>
    </row>
    <row r="26" spans="1:13" ht="15" x14ac:dyDescent="0.2">
      <c r="A26" s="93">
        <v>17</v>
      </c>
      <c r="B26" s="360"/>
      <c r="C26" s="332"/>
      <c r="D26" s="82"/>
      <c r="E26" s="82"/>
      <c r="F26" s="82"/>
      <c r="G26" s="82"/>
      <c r="H26" s="82"/>
      <c r="I26" s="82"/>
      <c r="J26" s="82"/>
      <c r="K26" s="4"/>
      <c r="L26" s="4"/>
      <c r="M26" s="82"/>
    </row>
    <row r="27" spans="1:13" ht="15" x14ac:dyDescent="0.2">
      <c r="A27" s="93">
        <v>18</v>
      </c>
      <c r="B27" s="360"/>
      <c r="C27" s="332"/>
      <c r="D27" s="82"/>
      <c r="E27" s="82"/>
      <c r="F27" s="82"/>
      <c r="G27" s="82"/>
      <c r="H27" s="82"/>
      <c r="I27" s="82"/>
      <c r="J27" s="82"/>
      <c r="K27" s="4"/>
      <c r="L27" s="4"/>
      <c r="M27" s="82"/>
    </row>
    <row r="28" spans="1:13" ht="15" x14ac:dyDescent="0.2">
      <c r="A28" s="93">
        <v>19</v>
      </c>
      <c r="B28" s="360"/>
      <c r="C28" s="332"/>
      <c r="D28" s="82"/>
      <c r="E28" s="82"/>
      <c r="F28" s="82"/>
      <c r="G28" s="82"/>
      <c r="H28" s="82"/>
      <c r="I28" s="82"/>
      <c r="J28" s="82"/>
      <c r="K28" s="4"/>
      <c r="L28" s="4"/>
      <c r="M28" s="82"/>
    </row>
    <row r="29" spans="1:13" ht="15" x14ac:dyDescent="0.2">
      <c r="A29" s="93">
        <v>20</v>
      </c>
      <c r="B29" s="360"/>
      <c r="C29" s="332"/>
      <c r="D29" s="82"/>
      <c r="E29" s="82"/>
      <c r="F29" s="82"/>
      <c r="G29" s="82"/>
      <c r="H29" s="82"/>
      <c r="I29" s="82"/>
      <c r="J29" s="82"/>
      <c r="K29" s="4"/>
      <c r="L29" s="4"/>
      <c r="M29" s="82"/>
    </row>
    <row r="30" spans="1:13" ht="15" x14ac:dyDescent="0.2">
      <c r="A30" s="93">
        <v>21</v>
      </c>
      <c r="B30" s="360"/>
      <c r="C30" s="332"/>
      <c r="D30" s="82"/>
      <c r="E30" s="82"/>
      <c r="F30" s="82"/>
      <c r="G30" s="82"/>
      <c r="H30" s="82"/>
      <c r="I30" s="82"/>
      <c r="J30" s="82"/>
      <c r="K30" s="4"/>
      <c r="L30" s="4"/>
      <c r="M30" s="82"/>
    </row>
    <row r="31" spans="1:13" ht="15" x14ac:dyDescent="0.2">
      <c r="A31" s="93">
        <v>22</v>
      </c>
      <c r="B31" s="360"/>
      <c r="C31" s="332"/>
      <c r="D31" s="82"/>
      <c r="E31" s="82"/>
      <c r="F31" s="82"/>
      <c r="G31" s="82"/>
      <c r="H31" s="82"/>
      <c r="I31" s="82"/>
      <c r="J31" s="82"/>
      <c r="K31" s="4"/>
      <c r="L31" s="4"/>
      <c r="M31" s="82"/>
    </row>
    <row r="32" spans="1:13" ht="15" x14ac:dyDescent="0.2">
      <c r="A32" s="93">
        <v>23</v>
      </c>
      <c r="B32" s="360"/>
      <c r="C32" s="332"/>
      <c r="D32" s="82"/>
      <c r="E32" s="82"/>
      <c r="F32" s="82"/>
      <c r="G32" s="82"/>
      <c r="H32" s="82"/>
      <c r="I32" s="82"/>
      <c r="J32" s="82"/>
      <c r="K32" s="4"/>
      <c r="L32" s="4"/>
      <c r="M32" s="82"/>
    </row>
    <row r="33" spans="1:13" ht="15" x14ac:dyDescent="0.2">
      <c r="A33" s="93">
        <v>24</v>
      </c>
      <c r="B33" s="360"/>
      <c r="C33" s="332"/>
      <c r="D33" s="82"/>
      <c r="E33" s="82"/>
      <c r="F33" s="82"/>
      <c r="G33" s="82"/>
      <c r="H33" s="82"/>
      <c r="I33" s="82"/>
      <c r="J33" s="82"/>
      <c r="K33" s="4"/>
      <c r="L33" s="4"/>
      <c r="M33" s="82"/>
    </row>
    <row r="34" spans="1:13" ht="15" x14ac:dyDescent="0.2">
      <c r="A34" s="82" t="s">
        <v>271</v>
      </c>
      <c r="B34" s="361"/>
      <c r="C34" s="332"/>
      <c r="D34" s="82"/>
      <c r="E34" s="82"/>
      <c r="F34" s="82"/>
      <c r="G34" s="82"/>
      <c r="H34" s="82"/>
      <c r="I34" s="82"/>
      <c r="J34" s="82"/>
      <c r="K34" s="4"/>
      <c r="L34" s="4"/>
      <c r="M34" s="82"/>
    </row>
    <row r="35" spans="1:13" ht="15" x14ac:dyDescent="0.3">
      <c r="A35" s="82"/>
      <c r="B35" s="361"/>
      <c r="C35" s="332"/>
      <c r="D35" s="94"/>
      <c r="E35" s="94"/>
      <c r="F35" s="94"/>
      <c r="G35" s="94"/>
      <c r="H35" s="82"/>
      <c r="I35" s="82"/>
      <c r="J35" s="82"/>
      <c r="K35" s="82" t="s">
        <v>441</v>
      </c>
      <c r="L35" s="81">
        <f>SUM(L10:L34)</f>
        <v>0</v>
      </c>
      <c r="M35" s="82"/>
    </row>
    <row r="36" spans="1:13" ht="15" x14ac:dyDescent="0.3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176"/>
    </row>
    <row r="37" spans="1:13" ht="15" x14ac:dyDescent="0.3">
      <c r="A37" s="205" t="s">
        <v>442</v>
      </c>
      <c r="B37" s="205"/>
      <c r="C37" s="205"/>
      <c r="D37" s="204"/>
      <c r="E37" s="204"/>
      <c r="F37" s="204"/>
      <c r="G37" s="204"/>
      <c r="H37" s="204"/>
      <c r="I37" s="204"/>
      <c r="J37" s="204"/>
      <c r="K37" s="204"/>
      <c r="L37" s="176"/>
    </row>
    <row r="38" spans="1:13" ht="15" x14ac:dyDescent="0.3">
      <c r="A38" s="205" t="s">
        <v>443</v>
      </c>
      <c r="B38" s="205"/>
      <c r="C38" s="205"/>
      <c r="D38" s="204"/>
      <c r="E38" s="204"/>
      <c r="F38" s="204"/>
      <c r="G38" s="204"/>
      <c r="H38" s="204"/>
      <c r="I38" s="204"/>
      <c r="J38" s="204"/>
      <c r="K38" s="204"/>
      <c r="L38" s="176"/>
    </row>
    <row r="39" spans="1:13" ht="15" x14ac:dyDescent="0.3">
      <c r="A39" s="193" t="s">
        <v>444</v>
      </c>
      <c r="B39" s="193"/>
      <c r="C39" s="205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3" ht="15" x14ac:dyDescent="0.3">
      <c r="A40" s="193" t="s">
        <v>445</v>
      </c>
      <c r="B40" s="193"/>
      <c r="C40" s="205"/>
      <c r="D40" s="176"/>
      <c r="E40" s="176"/>
      <c r="F40" s="176"/>
      <c r="G40" s="176"/>
      <c r="H40" s="176"/>
      <c r="I40" s="176"/>
      <c r="J40" s="176"/>
      <c r="K40" s="176"/>
      <c r="L40" s="176"/>
    </row>
    <row r="41" spans="1:13" ht="15" customHeight="1" x14ac:dyDescent="0.2">
      <c r="A41" s="544" t="s">
        <v>460</v>
      </c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</row>
    <row r="42" spans="1:13" ht="15" customHeight="1" x14ac:dyDescent="0.2">
      <c r="A42" s="544"/>
      <c r="B42" s="544"/>
      <c r="C42" s="544"/>
      <c r="D42" s="544"/>
      <c r="E42" s="544"/>
      <c r="F42" s="544"/>
      <c r="G42" s="544"/>
      <c r="H42" s="544"/>
      <c r="I42" s="544"/>
      <c r="J42" s="544"/>
      <c r="K42" s="544"/>
      <c r="L42" s="544"/>
    </row>
    <row r="43" spans="1:13" ht="12.75" customHeight="1" x14ac:dyDescent="0.2">
      <c r="A43" s="351"/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</row>
    <row r="44" spans="1:13" ht="15" x14ac:dyDescent="0.3">
      <c r="A44" s="540" t="s">
        <v>107</v>
      </c>
      <c r="B44" s="540"/>
      <c r="C44" s="540"/>
      <c r="D44" s="333"/>
      <c r="E44" s="334"/>
      <c r="F44" s="334"/>
      <c r="G44" s="333"/>
      <c r="H44" s="333"/>
      <c r="I44" s="333"/>
      <c r="J44" s="333"/>
      <c r="K44" s="333"/>
      <c r="L44" s="176"/>
    </row>
    <row r="45" spans="1:13" ht="15" x14ac:dyDescent="0.3">
      <c r="A45" s="333"/>
      <c r="B45" s="333"/>
      <c r="C45" s="334"/>
      <c r="D45" s="333"/>
      <c r="E45" s="334"/>
      <c r="F45" s="334"/>
      <c r="G45" s="333"/>
      <c r="H45" s="333"/>
      <c r="I45" s="333"/>
      <c r="J45" s="333"/>
      <c r="K45" s="335"/>
      <c r="L45" s="176"/>
    </row>
    <row r="46" spans="1:13" ht="15" customHeight="1" x14ac:dyDescent="0.3">
      <c r="A46" s="333"/>
      <c r="B46" s="333"/>
      <c r="C46" s="334"/>
      <c r="D46" s="541" t="s">
        <v>263</v>
      </c>
      <c r="E46" s="541"/>
      <c r="F46" s="336"/>
      <c r="G46" s="337"/>
      <c r="H46" s="542" t="s">
        <v>446</v>
      </c>
      <c r="I46" s="542"/>
      <c r="J46" s="542"/>
      <c r="K46" s="338"/>
      <c r="L46" s="176"/>
    </row>
    <row r="47" spans="1:13" ht="15" x14ac:dyDescent="0.3">
      <c r="A47" s="333"/>
      <c r="B47" s="333"/>
      <c r="C47" s="334"/>
      <c r="D47" s="333"/>
      <c r="E47" s="334"/>
      <c r="F47" s="334"/>
      <c r="G47" s="333"/>
      <c r="H47" s="543"/>
      <c r="I47" s="543"/>
      <c r="J47" s="543"/>
      <c r="K47" s="338"/>
      <c r="L47" s="176"/>
    </row>
    <row r="48" spans="1:13" ht="15" x14ac:dyDescent="0.3">
      <c r="A48" s="333"/>
      <c r="B48" s="333"/>
      <c r="C48" s="334"/>
      <c r="D48" s="538" t="s">
        <v>139</v>
      </c>
      <c r="E48" s="538"/>
      <c r="F48" s="336"/>
      <c r="G48" s="337"/>
      <c r="H48" s="333"/>
      <c r="I48" s="333"/>
      <c r="J48" s="333"/>
      <c r="K48" s="333"/>
      <c r="L48" s="176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O27" sqref="O27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9" t="s">
        <v>410</v>
      </c>
      <c r="B1" s="71"/>
      <c r="C1" s="545" t="s">
        <v>109</v>
      </c>
      <c r="D1" s="545"/>
    </row>
    <row r="2" spans="1:5" x14ac:dyDescent="0.3">
      <c r="A2" s="69" t="s">
        <v>411</v>
      </c>
      <c r="B2" s="71"/>
      <c r="C2" s="530" t="str">
        <f>'ფორმა N1'!K2</f>
        <v>01/09/2020-31/10/2020</v>
      </c>
      <c r="D2" s="531"/>
    </row>
    <row r="3" spans="1:5" x14ac:dyDescent="0.3">
      <c r="A3" s="71" t="s">
        <v>140</v>
      </c>
      <c r="B3" s="71"/>
      <c r="C3" s="70"/>
      <c r="D3" s="70"/>
    </row>
    <row r="4" spans="1:5" x14ac:dyDescent="0.3">
      <c r="A4" s="69"/>
      <c r="B4" s="71"/>
      <c r="C4" s="70"/>
      <c r="D4" s="70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2"/>
      <c r="D5" s="71"/>
      <c r="E5" s="5"/>
    </row>
    <row r="6" spans="1:5" x14ac:dyDescent="0.3">
      <c r="A6" s="113" t="str">
        <f>'ფორმა N1'!A5</f>
        <v>პ/გ  "ახალი ქრისტიან დემოკრატები"</v>
      </c>
      <c r="B6" s="114"/>
      <c r="C6" s="114"/>
      <c r="D6" s="55"/>
      <c r="E6" s="5"/>
    </row>
    <row r="7" spans="1:5" x14ac:dyDescent="0.3">
      <c r="A7" s="72"/>
      <c r="B7" s="72"/>
      <c r="C7" s="72"/>
      <c r="D7" s="71"/>
      <c r="E7" s="5"/>
    </row>
    <row r="8" spans="1:5" s="6" customFormat="1" x14ac:dyDescent="0.3">
      <c r="A8" s="95"/>
      <c r="B8" s="95"/>
      <c r="C8" s="73"/>
      <c r="D8" s="73"/>
    </row>
    <row r="9" spans="1:5" s="6" customFormat="1" ht="30" x14ac:dyDescent="0.3">
      <c r="A9" s="101" t="s">
        <v>64</v>
      </c>
      <c r="B9" s="74" t="s">
        <v>11</v>
      </c>
      <c r="C9" s="74" t="s">
        <v>10</v>
      </c>
      <c r="D9" s="74" t="s">
        <v>9</v>
      </c>
    </row>
    <row r="10" spans="1:5" s="7" customFormat="1" x14ac:dyDescent="0.2">
      <c r="A10" s="13">
        <v>1</v>
      </c>
      <c r="B10" s="13" t="s">
        <v>108</v>
      </c>
      <c r="C10" s="77">
        <f>SUM(C11,C14,C17,C20:C22)</f>
        <v>0</v>
      </c>
      <c r="D10" s="77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77">
        <f>SUM(C12:C13)</f>
        <v>0</v>
      </c>
      <c r="D11" s="77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77">
        <f>SUM(C15:C16)</f>
        <v>0</v>
      </c>
      <c r="D14" s="77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77">
        <f>SUM(C18:C19)</f>
        <v>0</v>
      </c>
      <c r="D17" s="77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64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4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1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9" t="s">
        <v>412</v>
      </c>
      <c r="B1" s="72"/>
      <c r="C1" s="532" t="s">
        <v>109</v>
      </c>
      <c r="D1" s="532"/>
      <c r="E1" s="86"/>
    </row>
    <row r="2" spans="1:5" s="6" customFormat="1" x14ac:dyDescent="0.3">
      <c r="A2" s="69" t="s">
        <v>409</v>
      </c>
      <c r="B2" s="72"/>
      <c r="C2" s="530" t="str">
        <f>'ფორმა N1'!K2</f>
        <v>01/09/2020-31/10/2020</v>
      </c>
      <c r="D2" s="530"/>
      <c r="E2" s="86"/>
    </row>
    <row r="3" spans="1:5" s="6" customFormat="1" x14ac:dyDescent="0.3">
      <c r="A3" s="71" t="s">
        <v>140</v>
      </c>
      <c r="B3" s="69"/>
      <c r="C3" s="154"/>
      <c r="D3" s="154"/>
      <c r="E3" s="86"/>
    </row>
    <row r="4" spans="1:5" s="6" customFormat="1" x14ac:dyDescent="0.3">
      <c r="A4" s="71"/>
      <c r="B4" s="71"/>
      <c r="C4" s="154"/>
      <c r="D4" s="154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408" t="str">
        <f>'ფორმა N1'!A5</f>
        <v>პ/გ  "ახალი ქრისტიან დემოკრატები"</v>
      </c>
      <c r="B6" s="75"/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53"/>
      <c r="B8" s="153"/>
      <c r="C8" s="73"/>
      <c r="D8" s="73"/>
      <c r="E8" s="86"/>
    </row>
    <row r="9" spans="1:5" s="6" customFormat="1" ht="30" x14ac:dyDescent="0.3">
      <c r="A9" s="84" t="s">
        <v>64</v>
      </c>
      <c r="B9" s="84" t="s">
        <v>318</v>
      </c>
      <c r="C9" s="74" t="s">
        <v>10</v>
      </c>
      <c r="D9" s="74" t="s">
        <v>9</v>
      </c>
      <c r="E9" s="86"/>
    </row>
    <row r="10" spans="1:5" s="9" customFormat="1" ht="18" x14ac:dyDescent="0.2">
      <c r="A10" s="93" t="s">
        <v>292</v>
      </c>
      <c r="B10" s="93"/>
      <c r="C10" s="4"/>
      <c r="D10" s="4"/>
      <c r="E10" s="88"/>
    </row>
    <row r="11" spans="1:5" s="10" customFormat="1" x14ac:dyDescent="0.2">
      <c r="A11" s="93" t="s">
        <v>293</v>
      </c>
      <c r="B11" s="93"/>
      <c r="C11" s="4"/>
      <c r="D11" s="4"/>
      <c r="E11" s="89"/>
    </row>
    <row r="12" spans="1:5" s="10" customFormat="1" x14ac:dyDescent="0.2">
      <c r="A12" s="93" t="s">
        <v>294</v>
      </c>
      <c r="B12" s="82"/>
      <c r="C12" s="4"/>
      <c r="D12" s="4"/>
      <c r="E12" s="89"/>
    </row>
    <row r="13" spans="1:5" s="10" customFormat="1" x14ac:dyDescent="0.2">
      <c r="A13" s="82" t="s">
        <v>273</v>
      </c>
      <c r="B13" s="82"/>
      <c r="C13" s="4"/>
      <c r="D13" s="4"/>
      <c r="E13" s="89"/>
    </row>
    <row r="14" spans="1:5" s="10" customFormat="1" x14ac:dyDescent="0.2">
      <c r="A14" s="82" t="s">
        <v>273</v>
      </c>
      <c r="B14" s="82"/>
      <c r="C14" s="4"/>
      <c r="D14" s="4"/>
      <c r="E14" s="89"/>
    </row>
    <row r="15" spans="1:5" s="10" customFormat="1" x14ac:dyDescent="0.2">
      <c r="A15" s="82" t="s">
        <v>273</v>
      </c>
      <c r="B15" s="82"/>
      <c r="C15" s="4"/>
      <c r="D15" s="4"/>
      <c r="E15" s="89"/>
    </row>
    <row r="16" spans="1:5" s="10" customFormat="1" x14ac:dyDescent="0.2">
      <c r="A16" s="82" t="s">
        <v>273</v>
      </c>
      <c r="B16" s="82"/>
      <c r="C16" s="4"/>
      <c r="D16" s="4"/>
      <c r="E16" s="89"/>
    </row>
    <row r="17" spans="1:9" x14ac:dyDescent="0.3">
      <c r="A17" s="94"/>
      <c r="B17" s="94" t="s">
        <v>320</v>
      </c>
      <c r="C17" s="81">
        <f>SUM(C10:C16)</f>
        <v>0</v>
      </c>
      <c r="D17" s="81">
        <f>SUM(D10:D16)</f>
        <v>0</v>
      </c>
      <c r="E17" s="91"/>
    </row>
    <row r="18" spans="1:9" x14ac:dyDescent="0.3">
      <c r="A18" s="40"/>
      <c r="B18" s="40"/>
    </row>
    <row r="19" spans="1:9" x14ac:dyDescent="0.3">
      <c r="A19" s="2" t="s">
        <v>374</v>
      </c>
      <c r="E19" s="5"/>
    </row>
    <row r="20" spans="1:9" x14ac:dyDescent="0.3">
      <c r="A20" s="2" t="s">
        <v>376</v>
      </c>
    </row>
    <row r="21" spans="1:9" x14ac:dyDescent="0.3">
      <c r="A21" s="193"/>
    </row>
    <row r="22" spans="1:9" x14ac:dyDescent="0.3">
      <c r="A22" s="193" t="s">
        <v>375</v>
      </c>
    </row>
    <row r="23" spans="1:9" s="23" customFormat="1" ht="12.75" x14ac:dyDescent="0.2"/>
    <row r="24" spans="1:9" x14ac:dyDescent="0.3">
      <c r="A24" s="64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4"/>
      <c r="B27" s="64" t="s">
        <v>401</v>
      </c>
      <c r="D27" s="12"/>
      <c r="E27"/>
      <c r="F27"/>
      <c r="G27"/>
      <c r="H27"/>
      <c r="I27"/>
    </row>
    <row r="28" spans="1:9" x14ac:dyDescent="0.3">
      <c r="B28" s="2" t="s">
        <v>402</v>
      </c>
      <c r="D28" s="12"/>
      <c r="E28"/>
      <c r="F28"/>
      <c r="G28"/>
      <c r="H28"/>
      <c r="I28"/>
    </row>
    <row r="29" spans="1:9" customFormat="1" ht="12.75" x14ac:dyDescent="0.2">
      <c r="A29" s="61"/>
      <c r="B29" s="61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7" zoomScale="80" zoomScaleNormal="100" zoomScaleSheetLayoutView="80" workbookViewId="0">
      <selection activeCell="F28" sqref="F28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9" t="s">
        <v>224</v>
      </c>
      <c r="B1" s="115"/>
      <c r="C1" s="546" t="s">
        <v>198</v>
      </c>
      <c r="D1" s="546"/>
      <c r="E1" s="100"/>
    </row>
    <row r="2" spans="1:5" x14ac:dyDescent="0.3">
      <c r="A2" s="71" t="s">
        <v>140</v>
      </c>
      <c r="B2" s="115"/>
      <c r="C2" s="72"/>
      <c r="D2" s="201" t="str">
        <f>'ფორმა N1'!K2</f>
        <v>01/09/2020-31/10/2020</v>
      </c>
      <c r="E2" s="100"/>
    </row>
    <row r="3" spans="1:5" x14ac:dyDescent="0.3">
      <c r="A3" s="111"/>
      <c r="B3" s="115"/>
      <c r="C3" s="72"/>
      <c r="D3" s="72"/>
      <c r="E3" s="100"/>
    </row>
    <row r="4" spans="1: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03"/>
    </row>
    <row r="5" spans="1:5" x14ac:dyDescent="0.3">
      <c r="A5" s="113" t="str">
        <f>'ფორმა N1'!A5</f>
        <v>პ/გ  "ახალი ქრისტიან დემოკრატები"</v>
      </c>
      <c r="B5" s="114"/>
      <c r="C5" s="114"/>
      <c r="D5" s="55"/>
      <c r="E5" s="103"/>
    </row>
    <row r="6" spans="1:5" x14ac:dyDescent="0.3">
      <c r="A6" s="72"/>
      <c r="B6" s="71"/>
      <c r="C6" s="71"/>
      <c r="D6" s="71"/>
      <c r="E6" s="103"/>
    </row>
    <row r="7" spans="1:5" x14ac:dyDescent="0.3">
      <c r="A7" s="110"/>
      <c r="B7" s="116"/>
      <c r="C7" s="117"/>
      <c r="D7" s="117"/>
      <c r="E7" s="100"/>
    </row>
    <row r="8" spans="1:5" ht="45" x14ac:dyDescent="0.3">
      <c r="A8" s="118" t="s">
        <v>113</v>
      </c>
      <c r="B8" s="118" t="s">
        <v>190</v>
      </c>
      <c r="C8" s="118" t="s">
        <v>298</v>
      </c>
      <c r="D8" s="118" t="s">
        <v>252</v>
      </c>
      <c r="E8" s="100"/>
    </row>
    <row r="9" spans="1:5" x14ac:dyDescent="0.3">
      <c r="A9" s="45"/>
      <c r="B9" s="46"/>
      <c r="C9" s="147"/>
      <c r="D9" s="147"/>
      <c r="E9" s="100"/>
    </row>
    <row r="10" spans="1:5" x14ac:dyDescent="0.3">
      <c r="A10" s="47" t="s">
        <v>191</v>
      </c>
      <c r="B10" s="48"/>
      <c r="C10" s="464">
        <f>SUM(C11,C34)</f>
        <v>26909.599999999999</v>
      </c>
      <c r="D10" s="119">
        <f>SUM(D11,D34)</f>
        <v>19641.349999999977</v>
      </c>
      <c r="E10" s="100"/>
    </row>
    <row r="11" spans="1:5" x14ac:dyDescent="0.3">
      <c r="A11" s="49" t="s">
        <v>192</v>
      </c>
      <c r="B11" s="50"/>
      <c r="C11" s="80">
        <f>SUM(C12:C32)</f>
        <v>13989.1</v>
      </c>
      <c r="D11" s="80">
        <f>SUM(D12:D32)</f>
        <v>6720.8499999999767</v>
      </c>
      <c r="E11" s="100"/>
    </row>
    <row r="12" spans="1:5" x14ac:dyDescent="0.3">
      <c r="A12" s="53">
        <v>1110</v>
      </c>
      <c r="B12" s="52" t="s">
        <v>142</v>
      </c>
      <c r="C12" s="8"/>
      <c r="D12" s="8"/>
      <c r="E12" s="100"/>
    </row>
    <row r="13" spans="1:5" x14ac:dyDescent="0.3">
      <c r="A13" s="53">
        <v>1120</v>
      </c>
      <c r="B13" s="52" t="s">
        <v>143</v>
      </c>
      <c r="C13" s="8"/>
      <c r="D13" s="8"/>
      <c r="E13" s="100"/>
    </row>
    <row r="14" spans="1:5" x14ac:dyDescent="0.3">
      <c r="A14" s="53">
        <v>1211</v>
      </c>
      <c r="B14" s="52" t="s">
        <v>144</v>
      </c>
      <c r="C14" s="8">
        <v>13989.1</v>
      </c>
      <c r="D14" s="479">
        <f>'ფორმა N8'!I10</f>
        <v>6720.8499999999767</v>
      </c>
      <c r="E14" s="100"/>
    </row>
    <row r="15" spans="1:5" x14ac:dyDescent="0.3">
      <c r="A15" s="53">
        <v>1212</v>
      </c>
      <c r="B15" s="52" t="s">
        <v>145</v>
      </c>
      <c r="C15" s="8"/>
      <c r="D15" s="8"/>
      <c r="E15" s="100"/>
    </row>
    <row r="16" spans="1:5" x14ac:dyDescent="0.3">
      <c r="A16" s="53">
        <v>1213</v>
      </c>
      <c r="B16" s="52" t="s">
        <v>146</v>
      </c>
      <c r="C16" s="8"/>
      <c r="D16" s="8"/>
      <c r="E16" s="100"/>
    </row>
    <row r="17" spans="1:5" x14ac:dyDescent="0.3">
      <c r="A17" s="53">
        <v>1214</v>
      </c>
      <c r="B17" s="52" t="s">
        <v>147</v>
      </c>
      <c r="C17" s="8"/>
      <c r="D17" s="8"/>
      <c r="E17" s="100"/>
    </row>
    <row r="18" spans="1:5" x14ac:dyDescent="0.3">
      <c r="A18" s="53">
        <v>1215</v>
      </c>
      <c r="B18" s="52" t="s">
        <v>148</v>
      </c>
      <c r="C18" s="8"/>
      <c r="D18" s="8"/>
      <c r="E18" s="100"/>
    </row>
    <row r="19" spans="1:5" x14ac:dyDescent="0.3">
      <c r="A19" s="53">
        <v>1300</v>
      </c>
      <c r="B19" s="52" t="s">
        <v>149</v>
      </c>
      <c r="C19" s="8"/>
      <c r="D19" s="8"/>
      <c r="E19" s="100"/>
    </row>
    <row r="20" spans="1:5" x14ac:dyDescent="0.3">
      <c r="A20" s="53">
        <v>1410</v>
      </c>
      <c r="B20" s="52" t="s">
        <v>150</v>
      </c>
      <c r="C20" s="8"/>
      <c r="D20" s="8"/>
      <c r="E20" s="100"/>
    </row>
    <row r="21" spans="1:5" x14ac:dyDescent="0.3">
      <c r="A21" s="53">
        <v>1421</v>
      </c>
      <c r="B21" s="52" t="s">
        <v>151</v>
      </c>
      <c r="C21" s="8"/>
      <c r="D21" s="8"/>
      <c r="E21" s="100"/>
    </row>
    <row r="22" spans="1:5" x14ac:dyDescent="0.3">
      <c r="A22" s="53">
        <v>1422</v>
      </c>
      <c r="B22" s="52" t="s">
        <v>152</v>
      </c>
      <c r="C22" s="8"/>
      <c r="D22" s="8"/>
      <c r="E22" s="100"/>
    </row>
    <row r="23" spans="1:5" x14ac:dyDescent="0.3">
      <c r="A23" s="53">
        <v>1423</v>
      </c>
      <c r="B23" s="52" t="s">
        <v>153</v>
      </c>
      <c r="C23" s="8"/>
      <c r="D23" s="8"/>
      <c r="E23" s="100"/>
    </row>
    <row r="24" spans="1:5" x14ac:dyDescent="0.3">
      <c r="A24" s="53">
        <v>1431</v>
      </c>
      <c r="B24" s="52" t="s">
        <v>154</v>
      </c>
      <c r="C24" s="8"/>
      <c r="D24" s="8"/>
      <c r="E24" s="100"/>
    </row>
    <row r="25" spans="1:5" x14ac:dyDescent="0.3">
      <c r="A25" s="53">
        <v>1432</v>
      </c>
      <c r="B25" s="52" t="s">
        <v>155</v>
      </c>
      <c r="C25" s="8"/>
      <c r="D25" s="8"/>
      <c r="E25" s="100"/>
    </row>
    <row r="26" spans="1:5" x14ac:dyDescent="0.3">
      <c r="A26" s="53">
        <v>1433</v>
      </c>
      <c r="B26" s="52" t="s">
        <v>156</v>
      </c>
      <c r="C26" s="8"/>
      <c r="D26" s="8"/>
      <c r="E26" s="100"/>
    </row>
    <row r="27" spans="1:5" x14ac:dyDescent="0.3">
      <c r="A27" s="53">
        <v>1441</v>
      </c>
      <c r="B27" s="52" t="s">
        <v>157</v>
      </c>
      <c r="C27" s="8"/>
      <c r="D27" s="8"/>
      <c r="E27" s="100"/>
    </row>
    <row r="28" spans="1:5" x14ac:dyDescent="0.3">
      <c r="A28" s="53">
        <v>1442</v>
      </c>
      <c r="B28" s="52" t="s">
        <v>158</v>
      </c>
      <c r="C28" s="8"/>
      <c r="D28" s="8"/>
      <c r="E28" s="100"/>
    </row>
    <row r="29" spans="1:5" x14ac:dyDescent="0.3">
      <c r="A29" s="53">
        <v>1443</v>
      </c>
      <c r="B29" s="52" t="s">
        <v>159</v>
      </c>
      <c r="C29" s="8"/>
      <c r="D29" s="8"/>
      <c r="E29" s="100"/>
    </row>
    <row r="30" spans="1:5" x14ac:dyDescent="0.3">
      <c r="A30" s="53">
        <v>1444</v>
      </c>
      <c r="B30" s="52" t="s">
        <v>160</v>
      </c>
      <c r="C30" s="8"/>
      <c r="D30" s="8"/>
      <c r="E30" s="100"/>
    </row>
    <row r="31" spans="1:5" x14ac:dyDescent="0.3">
      <c r="A31" s="53">
        <v>1445</v>
      </c>
      <c r="B31" s="52" t="s">
        <v>161</v>
      </c>
      <c r="C31" s="8"/>
      <c r="D31" s="8"/>
      <c r="E31" s="100"/>
    </row>
    <row r="32" spans="1:5" x14ac:dyDescent="0.3">
      <c r="A32" s="53">
        <v>1446</v>
      </c>
      <c r="B32" s="52" t="s">
        <v>162</v>
      </c>
      <c r="C32" s="8"/>
      <c r="D32" s="8"/>
      <c r="E32" s="100"/>
    </row>
    <row r="33" spans="1:5" x14ac:dyDescent="0.3">
      <c r="A33" s="31"/>
      <c r="E33" s="100"/>
    </row>
    <row r="34" spans="1:5" x14ac:dyDescent="0.3">
      <c r="A34" s="54" t="s">
        <v>193</v>
      </c>
      <c r="B34" s="52"/>
      <c r="C34" s="80">
        <f>SUM(C35:C42)</f>
        <v>12920.5</v>
      </c>
      <c r="D34" s="462">
        <f>SUM(D35:D42)</f>
        <v>12920.5</v>
      </c>
      <c r="E34" s="100"/>
    </row>
    <row r="35" spans="1:5" x14ac:dyDescent="0.3">
      <c r="A35" s="53">
        <v>2110</v>
      </c>
      <c r="B35" s="52" t="s">
        <v>100</v>
      </c>
      <c r="C35" s="8"/>
      <c r="D35" s="8"/>
      <c r="E35" s="100"/>
    </row>
    <row r="36" spans="1:5" x14ac:dyDescent="0.3">
      <c r="A36" s="53">
        <v>2120</v>
      </c>
      <c r="B36" s="52" t="s">
        <v>163</v>
      </c>
      <c r="C36" s="8">
        <v>10217.5</v>
      </c>
      <c r="D36" s="463">
        <v>10217.5</v>
      </c>
      <c r="E36" s="100"/>
    </row>
    <row r="37" spans="1:5" x14ac:dyDescent="0.3">
      <c r="A37" s="53">
        <v>2130</v>
      </c>
      <c r="B37" s="52" t="s">
        <v>101</v>
      </c>
      <c r="C37" s="8"/>
      <c r="D37" s="8"/>
      <c r="E37" s="100"/>
    </row>
    <row r="38" spans="1:5" x14ac:dyDescent="0.3">
      <c r="A38" s="53">
        <v>2140</v>
      </c>
      <c r="B38" s="52" t="s">
        <v>381</v>
      </c>
      <c r="C38" s="8"/>
      <c r="D38" s="8"/>
      <c r="E38" s="100"/>
    </row>
    <row r="39" spans="1:5" x14ac:dyDescent="0.3">
      <c r="A39" s="53">
        <v>2150</v>
      </c>
      <c r="B39" s="52" t="s">
        <v>384</v>
      </c>
      <c r="C39" s="463">
        <v>2703</v>
      </c>
      <c r="D39" s="463">
        <v>2703</v>
      </c>
      <c r="E39" s="100"/>
    </row>
    <row r="40" spans="1:5" x14ac:dyDescent="0.3">
      <c r="A40" s="53">
        <v>2220</v>
      </c>
      <c r="B40" s="52" t="s">
        <v>102</v>
      </c>
      <c r="C40" s="8"/>
      <c r="D40" s="8"/>
      <c r="E40" s="100"/>
    </row>
    <row r="41" spans="1:5" x14ac:dyDescent="0.3">
      <c r="A41" s="53">
        <v>2300</v>
      </c>
      <c r="B41" s="52" t="s">
        <v>164</v>
      </c>
      <c r="C41" s="8"/>
      <c r="D41" s="8"/>
      <c r="E41" s="100"/>
    </row>
    <row r="42" spans="1:5" x14ac:dyDescent="0.3">
      <c r="A42" s="53">
        <v>2400</v>
      </c>
      <c r="B42" s="52" t="s">
        <v>165</v>
      </c>
      <c r="C42" s="8"/>
      <c r="D42" s="8"/>
      <c r="E42" s="100"/>
    </row>
    <row r="43" spans="1:5" x14ac:dyDescent="0.3">
      <c r="A43" s="32"/>
      <c r="E43" s="100"/>
    </row>
    <row r="44" spans="1:5" x14ac:dyDescent="0.3">
      <c r="A44" s="51" t="s">
        <v>197</v>
      </c>
      <c r="B44" s="52"/>
      <c r="C44" s="462">
        <f>SUM(C45,C64)</f>
        <v>26909.599999999999</v>
      </c>
      <c r="D44" s="80">
        <f>SUM(D45,D64)</f>
        <v>19641.349999999977</v>
      </c>
      <c r="E44" s="100"/>
    </row>
    <row r="45" spans="1:5" x14ac:dyDescent="0.3">
      <c r="A45" s="54" t="s">
        <v>194</v>
      </c>
      <c r="B45" s="52"/>
      <c r="C45" s="80">
        <f>SUM(C46:C61)</f>
        <v>0</v>
      </c>
      <c r="D45" s="80">
        <f>SUM(D46:D61)</f>
        <v>0</v>
      </c>
      <c r="E45" s="100"/>
    </row>
    <row r="46" spans="1:5" x14ac:dyDescent="0.3">
      <c r="A46" s="53">
        <v>3100</v>
      </c>
      <c r="B46" s="52" t="s">
        <v>166</v>
      </c>
      <c r="C46" s="8"/>
      <c r="D46" s="8"/>
      <c r="E46" s="100"/>
    </row>
    <row r="47" spans="1:5" x14ac:dyDescent="0.3">
      <c r="A47" s="53">
        <v>3210</v>
      </c>
      <c r="B47" s="52" t="s">
        <v>167</v>
      </c>
      <c r="C47" s="8"/>
      <c r="D47" s="8"/>
      <c r="E47" s="100"/>
    </row>
    <row r="48" spans="1:5" x14ac:dyDescent="0.3">
      <c r="A48" s="53">
        <v>3221</v>
      </c>
      <c r="B48" s="52" t="s">
        <v>168</v>
      </c>
      <c r="C48" s="8"/>
      <c r="D48" s="8"/>
      <c r="E48" s="100"/>
    </row>
    <row r="49" spans="1:5" x14ac:dyDescent="0.3">
      <c r="A49" s="53">
        <v>3222</v>
      </c>
      <c r="B49" s="52" t="s">
        <v>169</v>
      </c>
      <c r="C49" s="8"/>
      <c r="D49" s="8"/>
      <c r="E49" s="100"/>
    </row>
    <row r="50" spans="1:5" x14ac:dyDescent="0.3">
      <c r="A50" s="53">
        <v>3223</v>
      </c>
      <c r="B50" s="52" t="s">
        <v>170</v>
      </c>
      <c r="C50" s="8"/>
      <c r="D50" s="8"/>
      <c r="E50" s="100"/>
    </row>
    <row r="51" spans="1:5" x14ac:dyDescent="0.3">
      <c r="A51" s="53">
        <v>3224</v>
      </c>
      <c r="B51" s="52" t="s">
        <v>171</v>
      </c>
      <c r="C51" s="8"/>
      <c r="D51" s="8"/>
      <c r="E51" s="100"/>
    </row>
    <row r="52" spans="1:5" x14ac:dyDescent="0.3">
      <c r="A52" s="53">
        <v>3231</v>
      </c>
      <c r="B52" s="52" t="s">
        <v>172</v>
      </c>
      <c r="C52" s="8"/>
      <c r="D52" s="8"/>
      <c r="E52" s="100"/>
    </row>
    <row r="53" spans="1:5" x14ac:dyDescent="0.3">
      <c r="A53" s="53">
        <v>3232</v>
      </c>
      <c r="B53" s="52" t="s">
        <v>173</v>
      </c>
      <c r="C53" s="8"/>
      <c r="D53" s="8"/>
      <c r="E53" s="100"/>
    </row>
    <row r="54" spans="1:5" x14ac:dyDescent="0.3">
      <c r="A54" s="53">
        <v>3234</v>
      </c>
      <c r="B54" s="52" t="s">
        <v>174</v>
      </c>
      <c r="C54" s="8"/>
      <c r="D54" s="8"/>
      <c r="E54" s="100"/>
    </row>
    <row r="55" spans="1:5" ht="30" x14ac:dyDescent="0.3">
      <c r="A55" s="53">
        <v>3236</v>
      </c>
      <c r="B55" s="52" t="s">
        <v>189</v>
      </c>
      <c r="C55" s="8"/>
      <c r="D55" s="8"/>
      <c r="E55" s="100"/>
    </row>
    <row r="56" spans="1:5" ht="45" x14ac:dyDescent="0.3">
      <c r="A56" s="53">
        <v>3237</v>
      </c>
      <c r="B56" s="52" t="s">
        <v>175</v>
      </c>
      <c r="C56" s="8"/>
      <c r="D56" s="8"/>
      <c r="E56" s="100"/>
    </row>
    <row r="57" spans="1:5" x14ac:dyDescent="0.3">
      <c r="A57" s="53">
        <v>3241</v>
      </c>
      <c r="B57" s="52" t="s">
        <v>176</v>
      </c>
      <c r="C57" s="8"/>
      <c r="D57" s="8"/>
      <c r="E57" s="100"/>
    </row>
    <row r="58" spans="1:5" x14ac:dyDescent="0.3">
      <c r="A58" s="53">
        <v>3242</v>
      </c>
      <c r="B58" s="52" t="s">
        <v>177</v>
      </c>
      <c r="C58" s="8"/>
      <c r="D58" s="8"/>
      <c r="E58" s="100"/>
    </row>
    <row r="59" spans="1:5" x14ac:dyDescent="0.3">
      <c r="A59" s="53">
        <v>3243</v>
      </c>
      <c r="B59" s="52" t="s">
        <v>178</v>
      </c>
      <c r="C59" s="8"/>
      <c r="D59" s="8"/>
      <c r="E59" s="100"/>
    </row>
    <row r="60" spans="1:5" x14ac:dyDescent="0.3">
      <c r="A60" s="53">
        <v>3245</v>
      </c>
      <c r="B60" s="52" t="s">
        <v>179</v>
      </c>
      <c r="C60" s="8"/>
      <c r="D60" s="8"/>
      <c r="E60" s="100"/>
    </row>
    <row r="61" spans="1:5" x14ac:dyDescent="0.3">
      <c r="A61" s="53">
        <v>3246</v>
      </c>
      <c r="B61" s="52" t="s">
        <v>180</v>
      </c>
      <c r="C61" s="8"/>
      <c r="D61" s="8"/>
      <c r="E61" s="100"/>
    </row>
    <row r="62" spans="1:5" x14ac:dyDescent="0.3">
      <c r="A62" s="32"/>
      <c r="E62" s="100"/>
    </row>
    <row r="63" spans="1:5" x14ac:dyDescent="0.3">
      <c r="A63" s="33"/>
      <c r="E63" s="100"/>
    </row>
    <row r="64" spans="1:5" x14ac:dyDescent="0.3">
      <c r="A64" s="54" t="s">
        <v>195</v>
      </c>
      <c r="B64" s="52"/>
      <c r="C64" s="462">
        <f>SUM(C66:C67)</f>
        <v>26909.599999999999</v>
      </c>
      <c r="D64" s="80">
        <f>SUM(D66:D67)</f>
        <v>19641.349999999977</v>
      </c>
      <c r="E64" s="100"/>
    </row>
    <row r="65" spans="1:5" x14ac:dyDescent="0.3">
      <c r="A65" s="53">
        <v>5100</v>
      </c>
      <c r="B65" s="52" t="s">
        <v>250</v>
      </c>
      <c r="C65" s="8"/>
      <c r="D65" s="8"/>
      <c r="E65" s="100"/>
    </row>
    <row r="66" spans="1:5" x14ac:dyDescent="0.3">
      <c r="A66" s="53">
        <v>5220</v>
      </c>
      <c r="B66" s="52" t="s">
        <v>393</v>
      </c>
      <c r="C66" s="461">
        <f>C10</f>
        <v>26909.599999999999</v>
      </c>
      <c r="D66" s="8">
        <f>D10</f>
        <v>19641.349999999977</v>
      </c>
      <c r="E66" s="100"/>
    </row>
    <row r="67" spans="1:5" x14ac:dyDescent="0.3">
      <c r="A67" s="53">
        <v>5230</v>
      </c>
      <c r="B67" s="52" t="s">
        <v>394</v>
      </c>
      <c r="C67" s="8"/>
      <c r="D67" s="8"/>
      <c r="E67" s="100"/>
    </row>
    <row r="68" spans="1:5" x14ac:dyDescent="0.3">
      <c r="A68" s="32"/>
      <c r="E68" s="100"/>
    </row>
    <row r="69" spans="1:5" x14ac:dyDescent="0.3">
      <c r="A69" s="2"/>
      <c r="E69" s="100"/>
    </row>
    <row r="70" spans="1:5" x14ac:dyDescent="0.3">
      <c r="A70" s="51" t="s">
        <v>196</v>
      </c>
      <c r="B70" s="52"/>
      <c r="C70" s="8"/>
      <c r="D70" s="8"/>
      <c r="E70" s="100"/>
    </row>
    <row r="71" spans="1:5" ht="30" x14ac:dyDescent="0.3">
      <c r="A71" s="53">
        <v>1</v>
      </c>
      <c r="B71" s="52" t="s">
        <v>181</v>
      </c>
      <c r="C71" s="8"/>
      <c r="D71" s="8"/>
      <c r="E71" s="100"/>
    </row>
    <row r="72" spans="1:5" x14ac:dyDescent="0.3">
      <c r="A72" s="53">
        <v>2</v>
      </c>
      <c r="B72" s="52" t="s">
        <v>182</v>
      </c>
      <c r="C72" s="8"/>
      <c r="D72" s="8"/>
      <c r="E72" s="100"/>
    </row>
    <row r="73" spans="1:5" x14ac:dyDescent="0.3">
      <c r="A73" s="53">
        <v>3</v>
      </c>
      <c r="B73" s="52" t="s">
        <v>183</v>
      </c>
      <c r="C73" s="8"/>
      <c r="D73" s="8"/>
      <c r="E73" s="100"/>
    </row>
    <row r="74" spans="1:5" x14ac:dyDescent="0.3">
      <c r="A74" s="53">
        <v>4</v>
      </c>
      <c r="B74" s="52" t="s">
        <v>346</v>
      </c>
      <c r="C74" s="8"/>
      <c r="D74" s="8"/>
      <c r="E74" s="100"/>
    </row>
    <row r="75" spans="1:5" x14ac:dyDescent="0.3">
      <c r="A75" s="53">
        <v>5</v>
      </c>
      <c r="B75" s="52" t="s">
        <v>184</v>
      </c>
      <c r="C75" s="8"/>
      <c r="D75" s="8"/>
      <c r="E75" s="100"/>
    </row>
    <row r="76" spans="1:5" x14ac:dyDescent="0.3">
      <c r="A76" s="53">
        <v>6</v>
      </c>
      <c r="B76" s="52" t="s">
        <v>185</v>
      </c>
      <c r="C76" s="8"/>
      <c r="D76" s="8"/>
      <c r="E76" s="100"/>
    </row>
    <row r="77" spans="1:5" x14ac:dyDescent="0.3">
      <c r="A77" s="53">
        <v>7</v>
      </c>
      <c r="B77" s="52" t="s">
        <v>186</v>
      </c>
      <c r="C77" s="8"/>
      <c r="D77" s="8"/>
      <c r="E77" s="100"/>
    </row>
    <row r="78" spans="1:5" x14ac:dyDescent="0.3">
      <c r="A78" s="53">
        <v>8</v>
      </c>
      <c r="B78" s="52" t="s">
        <v>187</v>
      </c>
      <c r="C78" s="8"/>
      <c r="D78" s="8"/>
      <c r="E78" s="100"/>
    </row>
    <row r="79" spans="1:5" x14ac:dyDescent="0.3">
      <c r="A79" s="53">
        <v>9</v>
      </c>
      <c r="B79" s="52" t="s">
        <v>188</v>
      </c>
      <c r="C79" s="8"/>
      <c r="D79" s="8"/>
      <c r="E79" s="100"/>
    </row>
    <row r="83" spans="1:9" x14ac:dyDescent="0.3">
      <c r="A83" s="2"/>
      <c r="B83" s="2"/>
    </row>
    <row r="84" spans="1:9" x14ac:dyDescent="0.3">
      <c r="A84" s="64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4" t="s">
        <v>401</v>
      </c>
      <c r="D87" s="12"/>
      <c r="E87"/>
      <c r="F87"/>
      <c r="G87"/>
      <c r="H87"/>
      <c r="I87"/>
    </row>
    <row r="88" spans="1:9" x14ac:dyDescent="0.3">
      <c r="A88"/>
      <c r="B88" s="2" t="s">
        <v>402</v>
      </c>
      <c r="D88" s="12"/>
      <c r="E88"/>
      <c r="F88"/>
      <c r="G88"/>
      <c r="H88"/>
      <c r="I88"/>
    </row>
    <row r="89" spans="1:9" customFormat="1" ht="12.75" x14ac:dyDescent="0.2">
      <c r="B89" s="61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K31" sqref="K3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9" t="s">
        <v>406</v>
      </c>
      <c r="B1" s="71"/>
      <c r="C1" s="71"/>
      <c r="D1" s="71"/>
      <c r="E1" s="71"/>
      <c r="F1" s="71"/>
      <c r="G1" s="71"/>
      <c r="H1" s="71"/>
      <c r="I1" s="532" t="s">
        <v>109</v>
      </c>
      <c r="J1" s="532"/>
      <c r="K1" s="100"/>
    </row>
    <row r="2" spans="1:11" x14ac:dyDescent="0.3">
      <c r="A2" s="71" t="s">
        <v>140</v>
      </c>
      <c r="B2" s="71"/>
      <c r="C2" s="71"/>
      <c r="D2" s="71"/>
      <c r="E2" s="71"/>
      <c r="F2" s="71"/>
      <c r="G2" s="71"/>
      <c r="H2" s="71"/>
      <c r="I2" s="530" t="str">
        <f>'ფორმა N1'!K2</f>
        <v>01/09/2020-31/10/2020</v>
      </c>
      <c r="J2" s="531"/>
      <c r="K2" s="100"/>
    </row>
    <row r="3" spans="1:11" x14ac:dyDescent="0.3">
      <c r="A3" s="71"/>
      <c r="B3" s="71"/>
      <c r="C3" s="71"/>
      <c r="D3" s="71"/>
      <c r="E3" s="71"/>
      <c r="F3" s="71"/>
      <c r="G3" s="71"/>
      <c r="H3" s="71"/>
      <c r="I3" s="70"/>
      <c r="J3" s="70"/>
      <c r="K3" s="100"/>
    </row>
    <row r="4" spans="1:11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120"/>
      <c r="G4" s="71"/>
      <c r="H4" s="71"/>
      <c r="I4" s="71"/>
      <c r="J4" s="71"/>
      <c r="K4" s="100"/>
    </row>
    <row r="5" spans="1:11" x14ac:dyDescent="0.3">
      <c r="A5" s="198" t="str">
        <f>'ფორმა N1'!A5</f>
        <v>პ/გ  "ახალი ქრისტიან დემოკრატები"</v>
      </c>
      <c r="B5" s="347"/>
      <c r="C5" s="347"/>
      <c r="D5" s="347"/>
      <c r="E5" s="347"/>
      <c r="F5" s="348"/>
      <c r="G5" s="347"/>
      <c r="H5" s="347"/>
      <c r="I5" s="347"/>
      <c r="J5" s="347"/>
      <c r="K5" s="100"/>
    </row>
    <row r="6" spans="1:11" x14ac:dyDescent="0.3">
      <c r="A6" s="72"/>
      <c r="B6" s="72"/>
      <c r="C6" s="71"/>
      <c r="D6" s="71"/>
      <c r="E6" s="71"/>
      <c r="F6" s="120"/>
      <c r="G6" s="71"/>
      <c r="H6" s="71"/>
      <c r="I6" s="71"/>
      <c r="J6" s="71"/>
      <c r="K6" s="100"/>
    </row>
    <row r="7" spans="1:11" x14ac:dyDescent="0.3">
      <c r="A7" s="121"/>
      <c r="B7" s="117"/>
      <c r="C7" s="117"/>
      <c r="D7" s="117"/>
      <c r="E7" s="117"/>
      <c r="F7" s="117"/>
      <c r="G7" s="117"/>
      <c r="H7" s="117"/>
      <c r="I7" s="117"/>
      <c r="J7" s="117"/>
      <c r="K7" s="100"/>
    </row>
    <row r="8" spans="1:11" s="27" customFormat="1" ht="45" x14ac:dyDescent="0.3">
      <c r="A8" s="123" t="s">
        <v>64</v>
      </c>
      <c r="B8" s="123" t="s">
        <v>111</v>
      </c>
      <c r="C8" s="124" t="s">
        <v>113</v>
      </c>
      <c r="D8" s="124" t="s">
        <v>270</v>
      </c>
      <c r="E8" s="124" t="s">
        <v>112</v>
      </c>
      <c r="F8" s="122" t="s">
        <v>251</v>
      </c>
      <c r="G8" s="122" t="s">
        <v>289</v>
      </c>
      <c r="H8" s="122" t="s">
        <v>290</v>
      </c>
      <c r="I8" s="122" t="s">
        <v>252</v>
      </c>
      <c r="J8" s="125" t="s">
        <v>114</v>
      </c>
      <c r="K8" s="100"/>
    </row>
    <row r="9" spans="1:11" s="27" customFormat="1" x14ac:dyDescent="0.3">
      <c r="A9" s="151">
        <v>1</v>
      </c>
      <c r="B9" s="151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00"/>
    </row>
    <row r="10" spans="1:11" s="27" customFormat="1" ht="30" x14ac:dyDescent="0.3">
      <c r="A10" s="148">
        <v>1</v>
      </c>
      <c r="B10" s="59" t="s">
        <v>501</v>
      </c>
      <c r="C10" s="149" t="s">
        <v>502</v>
      </c>
      <c r="D10" s="150" t="s">
        <v>503</v>
      </c>
      <c r="E10" s="146" t="s">
        <v>504</v>
      </c>
      <c r="F10" s="28">
        <f>'ფორმა N7'!C14</f>
        <v>13989.1</v>
      </c>
      <c r="G10" s="28">
        <f>'ფორმა N2'!D9+'ფორმა N3'!D9</f>
        <v>413461</v>
      </c>
      <c r="H10" s="446">
        <f>'ფორმა N5'!D9</f>
        <v>420729.25</v>
      </c>
      <c r="I10" s="446">
        <f>F10+G10-H10</f>
        <v>6720.8499999999767</v>
      </c>
      <c r="J10" s="28"/>
      <c r="K10" s="100"/>
    </row>
    <row r="11" spans="1:1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</row>
    <row r="12" spans="1:1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</row>
    <row r="13" spans="1:11" x14ac:dyDescent="0.3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1" x14ac:dyDescent="0.3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1" x14ac:dyDescent="0.3">
      <c r="A15" s="99"/>
      <c r="B15" s="208" t="s">
        <v>107</v>
      </c>
      <c r="C15" s="99"/>
      <c r="D15" s="99"/>
      <c r="E15" s="99"/>
      <c r="F15" s="209"/>
      <c r="G15" s="99"/>
      <c r="H15" s="99"/>
      <c r="I15" s="99"/>
      <c r="J15" s="99"/>
    </row>
    <row r="16" spans="1:11" x14ac:dyDescent="0.3">
      <c r="A16" s="99"/>
      <c r="B16" s="99"/>
      <c r="C16" s="99"/>
      <c r="D16" s="99"/>
      <c r="E16" s="99"/>
      <c r="F16" s="96"/>
      <c r="G16" s="96"/>
      <c r="H16" s="96"/>
      <c r="I16" s="96"/>
      <c r="J16" s="96"/>
    </row>
    <row r="17" spans="1:10" x14ac:dyDescent="0.3">
      <c r="A17" s="99"/>
      <c r="B17" s="99"/>
      <c r="C17" s="246"/>
      <c r="D17" s="99"/>
      <c r="E17" s="99"/>
      <c r="F17" s="246"/>
      <c r="G17" s="247"/>
      <c r="H17" s="247"/>
      <c r="I17" s="96"/>
      <c r="J17" s="96"/>
    </row>
    <row r="18" spans="1:10" x14ac:dyDescent="0.3">
      <c r="A18" s="96"/>
      <c r="B18" s="99"/>
      <c r="C18" s="210" t="s">
        <v>263</v>
      </c>
      <c r="D18" s="210"/>
      <c r="E18" s="99"/>
      <c r="F18" s="99" t="s">
        <v>268</v>
      </c>
      <c r="G18" s="96"/>
      <c r="H18" s="96"/>
      <c r="I18" s="96"/>
      <c r="J18" s="96"/>
    </row>
    <row r="19" spans="1:10" x14ac:dyDescent="0.3">
      <c r="A19" s="96"/>
      <c r="B19" s="99"/>
      <c r="C19" s="211" t="s">
        <v>139</v>
      </c>
      <c r="D19" s="99"/>
      <c r="E19" s="99"/>
      <c r="F19" s="99" t="s">
        <v>264</v>
      </c>
      <c r="G19" s="96"/>
      <c r="H19" s="96"/>
      <c r="I19" s="96"/>
      <c r="J19" s="96"/>
    </row>
    <row r="20" spans="1:10" customFormat="1" x14ac:dyDescent="0.3">
      <c r="A20" s="96"/>
      <c r="B20" s="99"/>
      <c r="C20" s="99"/>
      <c r="D20" s="211"/>
      <c r="E20" s="96"/>
      <c r="F20" s="96"/>
      <c r="G20" s="96"/>
      <c r="H20" s="96"/>
      <c r="I20" s="96"/>
      <c r="J20" s="96"/>
    </row>
    <row r="21" spans="1:10" customFormat="1" ht="12.75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zoomScale="80" zoomScaleNormal="100" zoomScaleSheetLayoutView="80" workbookViewId="0">
      <selection activeCell="B18" sqref="B18"/>
    </sheetView>
  </sheetViews>
  <sheetFormatPr defaultRowHeight="15" x14ac:dyDescent="0.3"/>
  <cols>
    <col min="1" max="1" width="12" style="176" customWidth="1"/>
    <col min="2" max="2" width="13.28515625" style="176" customWidth="1"/>
    <col min="3" max="3" width="21.42578125" style="176" customWidth="1"/>
    <col min="4" max="4" width="17.85546875" style="176" customWidth="1"/>
    <col min="5" max="5" width="12.7109375" style="176" customWidth="1"/>
    <col min="6" max="6" width="36.85546875" style="176" customWidth="1"/>
    <col min="7" max="7" width="22.28515625" style="176" customWidth="1"/>
    <col min="8" max="8" width="0.5703125" style="176" customWidth="1"/>
    <col min="9" max="16384" width="9.140625" style="176"/>
  </cols>
  <sheetData>
    <row r="1" spans="1:8" x14ac:dyDescent="0.3">
      <c r="A1" s="69" t="s">
        <v>349</v>
      </c>
      <c r="B1" s="71"/>
      <c r="C1" s="71"/>
      <c r="D1" s="71"/>
      <c r="E1" s="71"/>
      <c r="F1" s="71"/>
      <c r="G1" s="155" t="s">
        <v>109</v>
      </c>
      <c r="H1" s="156"/>
    </row>
    <row r="2" spans="1:8" x14ac:dyDescent="0.3">
      <c r="A2" s="71" t="s">
        <v>140</v>
      </c>
      <c r="B2" s="71"/>
      <c r="C2" s="71"/>
      <c r="D2" s="71"/>
      <c r="E2" s="71"/>
      <c r="F2" s="71"/>
      <c r="G2" s="157" t="str">
        <f>'ფორმა N1'!K2</f>
        <v>01/09/2020-31/10/2020</v>
      </c>
      <c r="H2" s="156"/>
    </row>
    <row r="3" spans="1:8" x14ac:dyDescent="0.3">
      <c r="A3" s="71"/>
      <c r="B3" s="71"/>
      <c r="C3" s="71"/>
      <c r="D3" s="71"/>
      <c r="E3" s="71"/>
      <c r="F3" s="71"/>
      <c r="G3" s="97"/>
      <c r="H3" s="156"/>
    </row>
    <row r="4" spans="1:8" x14ac:dyDescent="0.3">
      <c r="A4" s="72" t="str">
        <f>'[5]ფორმა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99"/>
    </row>
    <row r="5" spans="1:8" x14ac:dyDescent="0.3">
      <c r="A5" s="198" t="str">
        <f>'ფორმა N1'!A5</f>
        <v>პ/გ  "ახალი ქრისტიან დემოკრატები"</v>
      </c>
      <c r="B5" s="198"/>
      <c r="C5" s="198"/>
      <c r="D5" s="198"/>
      <c r="E5" s="198"/>
      <c r="F5" s="198"/>
      <c r="G5" s="198"/>
      <c r="H5" s="99"/>
    </row>
    <row r="6" spans="1:8" x14ac:dyDescent="0.3">
      <c r="A6" s="72"/>
      <c r="B6" s="71"/>
      <c r="C6" s="71"/>
      <c r="D6" s="71"/>
      <c r="E6" s="71"/>
      <c r="F6" s="71"/>
      <c r="G6" s="71"/>
      <c r="H6" s="99"/>
    </row>
    <row r="7" spans="1:8" x14ac:dyDescent="0.3">
      <c r="A7" s="71"/>
      <c r="B7" s="71"/>
      <c r="C7" s="71"/>
      <c r="D7" s="71"/>
      <c r="E7" s="71"/>
      <c r="F7" s="71"/>
      <c r="G7" s="71"/>
      <c r="H7" s="100"/>
    </row>
    <row r="8" spans="1:8" ht="45.75" customHeight="1" x14ac:dyDescent="0.3">
      <c r="A8" s="158" t="s">
        <v>307</v>
      </c>
      <c r="B8" s="158" t="s">
        <v>141</v>
      </c>
      <c r="C8" s="159" t="s">
        <v>347</v>
      </c>
      <c r="D8" s="159" t="s">
        <v>348</v>
      </c>
      <c r="E8" s="159" t="s">
        <v>270</v>
      </c>
      <c r="F8" s="158" t="s">
        <v>312</v>
      </c>
      <c r="G8" s="159" t="s">
        <v>308</v>
      </c>
      <c r="H8" s="100"/>
    </row>
    <row r="9" spans="1:8" x14ac:dyDescent="0.3">
      <c r="A9" s="160" t="s">
        <v>309</v>
      </c>
      <c r="B9" s="161"/>
      <c r="C9" s="162"/>
      <c r="D9" s="163"/>
      <c r="E9" s="163"/>
      <c r="F9" s="163"/>
      <c r="G9" s="164"/>
      <c r="H9" s="100"/>
    </row>
    <row r="10" spans="1:8" x14ac:dyDescent="0.3">
      <c r="A10" s="161">
        <v>1</v>
      </c>
      <c r="B10" s="421">
        <v>44133</v>
      </c>
      <c r="C10" s="422">
        <f>305560</f>
        <v>305560</v>
      </c>
      <c r="D10" s="423">
        <v>305560</v>
      </c>
      <c r="E10" s="423" t="s">
        <v>221</v>
      </c>
      <c r="F10" s="423" t="s">
        <v>653</v>
      </c>
      <c r="G10" s="167">
        <f>IF(ISBLANK(B10),"",G9+C10-D10)</f>
        <v>0</v>
      </c>
      <c r="H10" s="100"/>
    </row>
    <row r="11" spans="1:8" ht="15.75" x14ac:dyDescent="0.3">
      <c r="A11" s="161">
        <v>2</v>
      </c>
      <c r="B11" s="146"/>
      <c r="C11" s="165"/>
      <c r="D11" s="166"/>
      <c r="E11" s="423"/>
      <c r="F11" s="166"/>
      <c r="G11" s="167" t="str">
        <f t="shared" ref="G11:G38" si="0">IF(ISBLANK(B11),"",G10+C11-D11)</f>
        <v/>
      </c>
      <c r="H11" s="100"/>
    </row>
    <row r="12" spans="1:8" ht="15.75" x14ac:dyDescent="0.3">
      <c r="A12" s="161">
        <v>3</v>
      </c>
      <c r="B12" s="146"/>
      <c r="C12" s="165"/>
      <c r="D12" s="166"/>
      <c r="E12" s="166"/>
      <c r="F12" s="166"/>
      <c r="G12" s="167" t="str">
        <f t="shared" si="0"/>
        <v/>
      </c>
      <c r="H12" s="100"/>
    </row>
    <row r="13" spans="1:8" ht="15.75" x14ac:dyDescent="0.3">
      <c r="A13" s="161">
        <v>4</v>
      </c>
      <c r="B13" s="146"/>
      <c r="C13" s="165"/>
      <c r="D13" s="166"/>
      <c r="E13" s="166"/>
      <c r="F13" s="166"/>
      <c r="G13" s="167" t="str">
        <f t="shared" si="0"/>
        <v/>
      </c>
      <c r="H13" s="100"/>
    </row>
    <row r="14" spans="1:8" ht="15.75" x14ac:dyDescent="0.3">
      <c r="A14" s="161">
        <v>5</v>
      </c>
      <c r="B14" s="146"/>
      <c r="C14" s="165"/>
      <c r="D14" s="166"/>
      <c r="E14" s="166"/>
      <c r="F14" s="166"/>
      <c r="G14" s="167" t="str">
        <f t="shared" si="0"/>
        <v/>
      </c>
      <c r="H14" s="100"/>
    </row>
    <row r="15" spans="1:8" ht="15.75" x14ac:dyDescent="0.3">
      <c r="A15" s="161">
        <v>6</v>
      </c>
      <c r="B15" s="146"/>
      <c r="C15" s="165"/>
      <c r="D15" s="166"/>
      <c r="E15" s="166"/>
      <c r="F15" s="166"/>
      <c r="G15" s="167" t="str">
        <f t="shared" si="0"/>
        <v/>
      </c>
      <c r="H15" s="100"/>
    </row>
    <row r="16" spans="1:8" ht="15.75" x14ac:dyDescent="0.3">
      <c r="A16" s="161">
        <v>7</v>
      </c>
      <c r="B16" s="146"/>
      <c r="C16" s="165"/>
      <c r="D16" s="166"/>
      <c r="E16" s="166"/>
      <c r="F16" s="166"/>
      <c r="G16" s="167" t="str">
        <f t="shared" si="0"/>
        <v/>
      </c>
      <c r="H16" s="100"/>
    </row>
    <row r="17" spans="1:8" ht="15.75" x14ac:dyDescent="0.3">
      <c r="A17" s="161">
        <v>8</v>
      </c>
      <c r="B17" s="146"/>
      <c r="C17" s="165"/>
      <c r="D17" s="166"/>
      <c r="E17" s="166"/>
      <c r="F17" s="166"/>
      <c r="G17" s="167" t="str">
        <f t="shared" si="0"/>
        <v/>
      </c>
      <c r="H17" s="100"/>
    </row>
    <row r="18" spans="1:8" ht="15.75" x14ac:dyDescent="0.3">
      <c r="A18" s="161">
        <v>9</v>
      </c>
      <c r="B18" s="146"/>
      <c r="C18" s="165"/>
      <c r="D18" s="166"/>
      <c r="E18" s="166"/>
      <c r="F18" s="166"/>
      <c r="G18" s="167" t="str">
        <f t="shared" si="0"/>
        <v/>
      </c>
      <c r="H18" s="100"/>
    </row>
    <row r="19" spans="1:8" ht="15.75" x14ac:dyDescent="0.3">
      <c r="A19" s="161">
        <v>10</v>
      </c>
      <c r="B19" s="146"/>
      <c r="C19" s="165"/>
      <c r="D19" s="166"/>
      <c r="E19" s="166"/>
      <c r="F19" s="166"/>
      <c r="G19" s="167" t="str">
        <f t="shared" si="0"/>
        <v/>
      </c>
      <c r="H19" s="100"/>
    </row>
    <row r="20" spans="1:8" ht="15.75" x14ac:dyDescent="0.3">
      <c r="A20" s="161">
        <v>11</v>
      </c>
      <c r="B20" s="146"/>
      <c r="C20" s="165"/>
      <c r="D20" s="166"/>
      <c r="E20" s="166"/>
      <c r="F20" s="166"/>
      <c r="G20" s="167" t="str">
        <f t="shared" si="0"/>
        <v/>
      </c>
      <c r="H20" s="100"/>
    </row>
    <row r="21" spans="1:8" ht="15.75" x14ac:dyDescent="0.3">
      <c r="A21" s="161">
        <v>12</v>
      </c>
      <c r="B21" s="146"/>
      <c r="C21" s="165"/>
      <c r="D21" s="166"/>
      <c r="E21" s="166"/>
      <c r="F21" s="166"/>
      <c r="G21" s="167" t="str">
        <f t="shared" si="0"/>
        <v/>
      </c>
      <c r="H21" s="100"/>
    </row>
    <row r="22" spans="1:8" ht="15.75" x14ac:dyDescent="0.3">
      <c r="A22" s="161">
        <v>13</v>
      </c>
      <c r="B22" s="146"/>
      <c r="C22" s="165"/>
      <c r="D22" s="166"/>
      <c r="E22" s="166"/>
      <c r="F22" s="166"/>
      <c r="G22" s="167" t="str">
        <f t="shared" si="0"/>
        <v/>
      </c>
      <c r="H22" s="100"/>
    </row>
    <row r="23" spans="1:8" ht="15.75" x14ac:dyDescent="0.3">
      <c r="A23" s="161">
        <v>14</v>
      </c>
      <c r="B23" s="146"/>
      <c r="C23" s="165"/>
      <c r="D23" s="166"/>
      <c r="E23" s="166"/>
      <c r="F23" s="166"/>
      <c r="G23" s="167" t="str">
        <f t="shared" si="0"/>
        <v/>
      </c>
      <c r="H23" s="100"/>
    </row>
    <row r="24" spans="1:8" ht="15.75" x14ac:dyDescent="0.3">
      <c r="A24" s="161">
        <v>15</v>
      </c>
      <c r="B24" s="146"/>
      <c r="C24" s="165"/>
      <c r="D24" s="166"/>
      <c r="E24" s="166"/>
      <c r="F24" s="166"/>
      <c r="G24" s="167" t="str">
        <f t="shared" si="0"/>
        <v/>
      </c>
      <c r="H24" s="100"/>
    </row>
    <row r="25" spans="1:8" ht="15.75" x14ac:dyDescent="0.3">
      <c r="A25" s="161">
        <v>16</v>
      </c>
      <c r="B25" s="146"/>
      <c r="C25" s="165"/>
      <c r="D25" s="166"/>
      <c r="E25" s="166"/>
      <c r="F25" s="166"/>
      <c r="G25" s="167" t="str">
        <f t="shared" si="0"/>
        <v/>
      </c>
      <c r="H25" s="100"/>
    </row>
    <row r="26" spans="1:8" ht="15.75" x14ac:dyDescent="0.3">
      <c r="A26" s="161">
        <v>17</v>
      </c>
      <c r="B26" s="146"/>
      <c r="C26" s="165"/>
      <c r="D26" s="166"/>
      <c r="E26" s="166"/>
      <c r="F26" s="166"/>
      <c r="G26" s="167" t="str">
        <f t="shared" si="0"/>
        <v/>
      </c>
      <c r="H26" s="100"/>
    </row>
    <row r="27" spans="1:8" ht="15.75" x14ac:dyDescent="0.3">
      <c r="A27" s="161">
        <v>18</v>
      </c>
      <c r="B27" s="146"/>
      <c r="C27" s="165"/>
      <c r="D27" s="166"/>
      <c r="E27" s="166"/>
      <c r="F27" s="166"/>
      <c r="G27" s="167" t="str">
        <f t="shared" si="0"/>
        <v/>
      </c>
      <c r="H27" s="100"/>
    </row>
    <row r="28" spans="1:8" ht="15.75" x14ac:dyDescent="0.3">
      <c r="A28" s="161">
        <v>19</v>
      </c>
      <c r="B28" s="146"/>
      <c r="C28" s="165"/>
      <c r="D28" s="166"/>
      <c r="E28" s="166"/>
      <c r="F28" s="166"/>
      <c r="G28" s="167" t="str">
        <f t="shared" si="0"/>
        <v/>
      </c>
      <c r="H28" s="100"/>
    </row>
    <row r="29" spans="1:8" ht="15.75" x14ac:dyDescent="0.3">
      <c r="A29" s="161">
        <v>20</v>
      </c>
      <c r="B29" s="146"/>
      <c r="C29" s="165"/>
      <c r="D29" s="166"/>
      <c r="E29" s="166"/>
      <c r="F29" s="166"/>
      <c r="G29" s="167" t="str">
        <f t="shared" si="0"/>
        <v/>
      </c>
      <c r="H29" s="100"/>
    </row>
    <row r="30" spans="1:8" ht="15.75" x14ac:dyDescent="0.3">
      <c r="A30" s="161">
        <v>21</v>
      </c>
      <c r="B30" s="146"/>
      <c r="C30" s="168"/>
      <c r="D30" s="169"/>
      <c r="E30" s="169"/>
      <c r="F30" s="169"/>
      <c r="G30" s="167" t="str">
        <f t="shared" si="0"/>
        <v/>
      </c>
      <c r="H30" s="100"/>
    </row>
    <row r="31" spans="1:8" ht="15.75" x14ac:dyDescent="0.3">
      <c r="A31" s="161">
        <v>22</v>
      </c>
      <c r="B31" s="146"/>
      <c r="C31" s="168"/>
      <c r="D31" s="169"/>
      <c r="E31" s="169"/>
      <c r="F31" s="169"/>
      <c r="G31" s="167" t="str">
        <f t="shared" si="0"/>
        <v/>
      </c>
      <c r="H31" s="100"/>
    </row>
    <row r="32" spans="1:8" ht="15.75" x14ac:dyDescent="0.3">
      <c r="A32" s="161">
        <v>23</v>
      </c>
      <c r="B32" s="146"/>
      <c r="C32" s="168"/>
      <c r="D32" s="169"/>
      <c r="E32" s="169"/>
      <c r="F32" s="169"/>
      <c r="G32" s="167" t="str">
        <f t="shared" si="0"/>
        <v/>
      </c>
      <c r="H32" s="100"/>
    </row>
    <row r="33" spans="1:10" ht="15.75" x14ac:dyDescent="0.3">
      <c r="A33" s="161">
        <v>24</v>
      </c>
      <c r="B33" s="146"/>
      <c r="C33" s="168"/>
      <c r="D33" s="169"/>
      <c r="E33" s="169"/>
      <c r="F33" s="169"/>
      <c r="G33" s="167" t="str">
        <f t="shared" si="0"/>
        <v/>
      </c>
      <c r="H33" s="100"/>
    </row>
    <row r="34" spans="1:10" ht="15.75" x14ac:dyDescent="0.3">
      <c r="A34" s="161">
        <v>25</v>
      </c>
      <c r="B34" s="146"/>
      <c r="C34" s="168"/>
      <c r="D34" s="169"/>
      <c r="E34" s="169"/>
      <c r="F34" s="169"/>
      <c r="G34" s="167" t="str">
        <f t="shared" si="0"/>
        <v/>
      </c>
      <c r="H34" s="100"/>
    </row>
    <row r="35" spans="1:10" ht="15.75" x14ac:dyDescent="0.3">
      <c r="A35" s="161">
        <v>26</v>
      </c>
      <c r="B35" s="146"/>
      <c r="C35" s="168"/>
      <c r="D35" s="169"/>
      <c r="E35" s="169"/>
      <c r="F35" s="169"/>
      <c r="G35" s="167" t="str">
        <f t="shared" si="0"/>
        <v/>
      </c>
      <c r="H35" s="100"/>
    </row>
    <row r="36" spans="1:10" ht="15.75" x14ac:dyDescent="0.3">
      <c r="A36" s="161">
        <v>27</v>
      </c>
      <c r="B36" s="146"/>
      <c r="C36" s="168"/>
      <c r="D36" s="169"/>
      <c r="E36" s="169"/>
      <c r="F36" s="169"/>
      <c r="G36" s="167" t="str">
        <f t="shared" si="0"/>
        <v/>
      </c>
      <c r="H36" s="100"/>
    </row>
    <row r="37" spans="1:10" ht="15.75" x14ac:dyDescent="0.3">
      <c r="A37" s="161">
        <v>28</v>
      </c>
      <c r="B37" s="146"/>
      <c r="C37" s="168"/>
      <c r="D37" s="169"/>
      <c r="E37" s="169"/>
      <c r="F37" s="169"/>
      <c r="G37" s="167" t="str">
        <f t="shared" si="0"/>
        <v/>
      </c>
      <c r="H37" s="100"/>
    </row>
    <row r="38" spans="1:10" ht="15.75" x14ac:dyDescent="0.3">
      <c r="A38" s="161">
        <v>29</v>
      </c>
      <c r="B38" s="146"/>
      <c r="C38" s="168"/>
      <c r="D38" s="169"/>
      <c r="E38" s="169"/>
      <c r="F38" s="169"/>
      <c r="G38" s="167" t="str">
        <f t="shared" si="0"/>
        <v/>
      </c>
      <c r="H38" s="100"/>
    </row>
    <row r="39" spans="1:10" ht="15.75" x14ac:dyDescent="0.3">
      <c r="A39" s="161" t="s">
        <v>273</v>
      </c>
      <c r="B39" s="146"/>
      <c r="C39" s="168">
        <f>SUM(C10:C38)</f>
        <v>305560</v>
      </c>
      <c r="D39" s="168">
        <f>SUM(D10:D38)</f>
        <v>305560</v>
      </c>
      <c r="E39" s="169"/>
      <c r="F39" s="169"/>
      <c r="G39" s="167" t="str">
        <f>IF(ISBLANK(B39),"",#REF!+C39-D39)</f>
        <v/>
      </c>
      <c r="H39" s="100"/>
    </row>
    <row r="40" spans="1:10" x14ac:dyDescent="0.3">
      <c r="A40" s="170" t="s">
        <v>310</v>
      </c>
      <c r="B40" s="171"/>
      <c r="C40" s="172"/>
      <c r="D40" s="173"/>
      <c r="E40" s="173"/>
      <c r="F40" s="174"/>
      <c r="G40" s="175" t="str">
        <f>G39</f>
        <v/>
      </c>
      <c r="H40" s="100"/>
    </row>
    <row r="44" spans="1:10" x14ac:dyDescent="0.3">
      <c r="B44" s="178" t="s">
        <v>107</v>
      </c>
      <c r="F44" s="179"/>
    </row>
    <row r="45" spans="1:10" x14ac:dyDescent="0.3">
      <c r="F45" s="177"/>
      <c r="G45" s="177"/>
      <c r="H45" s="177"/>
      <c r="I45" s="177"/>
      <c r="J45" s="177"/>
    </row>
    <row r="46" spans="1:10" x14ac:dyDescent="0.3">
      <c r="C46" s="180"/>
      <c r="F46" s="180"/>
      <c r="G46" s="181"/>
      <c r="H46" s="177"/>
      <c r="I46" s="177"/>
      <c r="J46" s="177"/>
    </row>
    <row r="47" spans="1:10" x14ac:dyDescent="0.3">
      <c r="A47" s="177"/>
      <c r="C47" s="182" t="s">
        <v>263</v>
      </c>
      <c r="F47" s="183" t="s">
        <v>268</v>
      </c>
      <c r="G47" s="181"/>
      <c r="H47" s="177"/>
      <c r="I47" s="177"/>
      <c r="J47" s="177"/>
    </row>
    <row r="48" spans="1:10" x14ac:dyDescent="0.3">
      <c r="A48" s="177"/>
      <c r="C48" s="184" t="s">
        <v>139</v>
      </c>
      <c r="F48" s="176" t="s">
        <v>264</v>
      </c>
      <c r="G48" s="177"/>
      <c r="H48" s="177"/>
      <c r="I48" s="177"/>
      <c r="J48" s="177"/>
    </row>
    <row r="49" spans="2:2" s="177" customFormat="1" x14ac:dyDescent="0.3">
      <c r="B49" s="176"/>
    </row>
    <row r="50" spans="2:2" s="177" customFormat="1" ht="12.75" x14ac:dyDescent="0.2"/>
    <row r="51" spans="2:2" s="177" customFormat="1" ht="12.75" x14ac:dyDescent="0.2"/>
    <row r="52" spans="2:2" s="177" customFormat="1" ht="12.75" x14ac:dyDescent="0.2"/>
    <row r="53" spans="2:2" s="177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H26" sqref="H26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1" t="s">
        <v>299</v>
      </c>
      <c r="B1" s="132"/>
      <c r="C1" s="132"/>
      <c r="D1" s="132"/>
      <c r="E1" s="132"/>
      <c r="F1" s="73"/>
      <c r="G1" s="73"/>
      <c r="H1" s="73"/>
      <c r="I1" s="545" t="s">
        <v>109</v>
      </c>
      <c r="J1" s="545"/>
      <c r="K1" s="138"/>
    </row>
    <row r="2" spans="1:12" s="23" customFormat="1" ht="15" x14ac:dyDescent="0.3">
      <c r="A2" s="100" t="s">
        <v>140</v>
      </c>
      <c r="B2" s="132"/>
      <c r="C2" s="132"/>
      <c r="D2" s="132"/>
      <c r="E2" s="132"/>
      <c r="F2" s="133"/>
      <c r="G2" s="134"/>
      <c r="H2" s="134"/>
      <c r="I2" s="530" t="str">
        <f>'ფორმა N1'!K2</f>
        <v>01/09/2020-31/10/2020</v>
      </c>
      <c r="J2" s="531"/>
      <c r="K2" s="138"/>
    </row>
    <row r="3" spans="1:12" s="23" customFormat="1" ht="15" x14ac:dyDescent="0.2">
      <c r="A3" s="132"/>
      <c r="B3" s="132"/>
      <c r="C3" s="132"/>
      <c r="D3" s="132"/>
      <c r="E3" s="132"/>
      <c r="F3" s="133"/>
      <c r="G3" s="134"/>
      <c r="H3" s="134"/>
      <c r="I3" s="135"/>
      <c r="J3" s="70"/>
      <c r="K3" s="138"/>
    </row>
    <row r="4" spans="1:12" s="2" customFormat="1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2"/>
      <c r="G4" s="72"/>
      <c r="H4" s="72"/>
      <c r="I4" s="120"/>
      <c r="J4" s="71"/>
      <c r="K4" s="100"/>
      <c r="L4" s="23"/>
    </row>
    <row r="5" spans="1:12" s="2" customFormat="1" ht="15" x14ac:dyDescent="0.3">
      <c r="A5" s="113" t="str">
        <f>'ფორმა N1'!A5</f>
        <v>პ/გ  "ახალი ქრისტიან დემოკრატები"</v>
      </c>
      <c r="B5" s="114"/>
      <c r="C5" s="114"/>
      <c r="D5" s="114"/>
      <c r="E5" s="114"/>
      <c r="F5" s="55"/>
      <c r="G5" s="55"/>
      <c r="H5" s="55"/>
      <c r="I5" s="126"/>
      <c r="J5" s="55"/>
      <c r="K5" s="100"/>
    </row>
    <row r="6" spans="1:12" s="23" customFormat="1" ht="13.5" x14ac:dyDescent="0.2">
      <c r="A6" s="136"/>
      <c r="B6" s="137"/>
      <c r="C6" s="137"/>
      <c r="D6" s="132"/>
      <c r="E6" s="132"/>
      <c r="F6" s="132"/>
      <c r="G6" s="132"/>
      <c r="H6" s="132"/>
      <c r="I6" s="132"/>
      <c r="J6" s="132"/>
      <c r="K6" s="138"/>
    </row>
    <row r="7" spans="1:12" ht="45" x14ac:dyDescent="0.2">
      <c r="A7" s="127"/>
      <c r="B7" s="547" t="s">
        <v>220</v>
      </c>
      <c r="C7" s="547"/>
      <c r="D7" s="547" t="s">
        <v>287</v>
      </c>
      <c r="E7" s="547"/>
      <c r="F7" s="547" t="s">
        <v>288</v>
      </c>
      <c r="G7" s="547"/>
      <c r="H7" s="145" t="s">
        <v>274</v>
      </c>
      <c r="I7" s="547" t="s">
        <v>223</v>
      </c>
      <c r="J7" s="547"/>
      <c r="K7" s="139"/>
    </row>
    <row r="8" spans="1:12" ht="15" x14ac:dyDescent="0.2">
      <c r="A8" s="128" t="s">
        <v>115</v>
      </c>
      <c r="B8" s="129" t="s">
        <v>222</v>
      </c>
      <c r="C8" s="130" t="s">
        <v>221</v>
      </c>
      <c r="D8" s="129" t="s">
        <v>222</v>
      </c>
      <c r="E8" s="130" t="s">
        <v>221</v>
      </c>
      <c r="F8" s="129" t="s">
        <v>222</v>
      </c>
      <c r="G8" s="130" t="s">
        <v>221</v>
      </c>
      <c r="H8" s="130" t="s">
        <v>221</v>
      </c>
      <c r="I8" s="129" t="s">
        <v>222</v>
      </c>
      <c r="J8" s="130" t="s">
        <v>221</v>
      </c>
      <c r="K8" s="139"/>
    </row>
    <row r="9" spans="1:12" ht="15" x14ac:dyDescent="0.2">
      <c r="A9" s="56" t="s">
        <v>116</v>
      </c>
      <c r="B9" s="77">
        <f>SUM(B10,B14,B17)</f>
        <v>0</v>
      </c>
      <c r="C9" s="424">
        <f>SUM(C10,C14,C17)</f>
        <v>12920.5</v>
      </c>
      <c r="D9" s="77">
        <f t="shared" ref="D9:F9" si="0">SUM(D10,D14,D17)</f>
        <v>0</v>
      </c>
      <c r="E9" s="77">
        <f>SUM(E10,E14,E17)</f>
        <v>0</v>
      </c>
      <c r="F9" s="77">
        <f t="shared" si="0"/>
        <v>0</v>
      </c>
      <c r="G9" s="77">
        <f>SUM(G10,G14,G17)</f>
        <v>0</v>
      </c>
      <c r="H9" s="424">
        <f>SUM(H10,H14,H17)</f>
        <v>0</v>
      </c>
      <c r="I9" s="77">
        <f>SUM(I10,I14,I17)</f>
        <v>0</v>
      </c>
      <c r="J9" s="424">
        <f>SUM(J10,J14,J17)</f>
        <v>12920.5</v>
      </c>
      <c r="K9" s="139"/>
    </row>
    <row r="10" spans="1:12" ht="15" x14ac:dyDescent="0.2">
      <c r="A10" s="57" t="s">
        <v>117</v>
      </c>
      <c r="B10" s="425">
        <f>SUM(B11:B13)</f>
        <v>0</v>
      </c>
      <c r="C10" s="425">
        <f>SUM(C11:C13)</f>
        <v>0</v>
      </c>
      <c r="D10" s="425">
        <f t="shared" ref="D10:J10" si="1">SUM(D11:D13)</f>
        <v>0</v>
      </c>
      <c r="E10" s="425">
        <f>SUM(E11:E13)</f>
        <v>0</v>
      </c>
      <c r="F10" s="425">
        <f t="shared" si="1"/>
        <v>0</v>
      </c>
      <c r="G10" s="425">
        <f>SUM(G11:G13)</f>
        <v>0</v>
      </c>
      <c r="H10" s="425">
        <f>SUM(H11:H13)</f>
        <v>0</v>
      </c>
      <c r="I10" s="425">
        <f>SUM(I11:I13)</f>
        <v>0</v>
      </c>
      <c r="J10" s="425">
        <f t="shared" si="1"/>
        <v>0</v>
      </c>
      <c r="K10" s="139"/>
    </row>
    <row r="11" spans="1:12" ht="15" x14ac:dyDescent="0.2">
      <c r="A11" s="57" t="s">
        <v>118</v>
      </c>
      <c r="B11" s="375"/>
      <c r="C11" s="375"/>
      <c r="D11" s="375"/>
      <c r="E11" s="375"/>
      <c r="F11" s="375"/>
      <c r="G11" s="375"/>
      <c r="H11" s="375"/>
      <c r="I11" s="375"/>
      <c r="J11" s="375"/>
      <c r="K11" s="139"/>
    </row>
    <row r="12" spans="1:12" ht="15" x14ac:dyDescent="0.2">
      <c r="A12" s="57" t="s">
        <v>119</v>
      </c>
      <c r="B12" s="375"/>
      <c r="C12" s="375"/>
      <c r="D12" s="375"/>
      <c r="E12" s="375"/>
      <c r="F12" s="375"/>
      <c r="G12" s="375"/>
      <c r="H12" s="375"/>
      <c r="I12" s="375"/>
      <c r="J12" s="375"/>
      <c r="K12" s="139"/>
    </row>
    <row r="13" spans="1:12" ht="15" x14ac:dyDescent="0.2">
      <c r="A13" s="57" t="s">
        <v>120</v>
      </c>
      <c r="B13" s="375"/>
      <c r="C13" s="375"/>
      <c r="D13" s="375"/>
      <c r="E13" s="375"/>
      <c r="F13" s="375"/>
      <c r="G13" s="375"/>
      <c r="H13" s="375"/>
      <c r="I13" s="375"/>
      <c r="J13" s="375"/>
      <c r="K13" s="139"/>
    </row>
    <row r="14" spans="1:12" ht="15" x14ac:dyDescent="0.2">
      <c r="A14" s="57" t="s">
        <v>121</v>
      </c>
      <c r="B14" s="425">
        <f>SUM(B15:B16)</f>
        <v>0</v>
      </c>
      <c r="C14" s="425">
        <f>SUM(C15:C16)</f>
        <v>10217.5</v>
      </c>
      <c r="D14" s="425">
        <f t="shared" ref="D14:F14" si="2">SUM(D15:D16)</f>
        <v>0</v>
      </c>
      <c r="E14" s="425">
        <f>SUM(E15:E16)</f>
        <v>0</v>
      </c>
      <c r="F14" s="425">
        <f t="shared" si="2"/>
        <v>0</v>
      </c>
      <c r="G14" s="425">
        <f>SUM(G15:G16)</f>
        <v>0</v>
      </c>
      <c r="H14" s="425">
        <f>SUM(H15:H16)</f>
        <v>0</v>
      </c>
      <c r="I14" s="425">
        <f>SUM(I15:I16)</f>
        <v>0</v>
      </c>
      <c r="J14" s="447">
        <f>J15+J16</f>
        <v>10217.5</v>
      </c>
      <c r="K14" s="139"/>
    </row>
    <row r="15" spans="1:12" ht="15" x14ac:dyDescent="0.2">
      <c r="A15" s="57" t="s">
        <v>122</v>
      </c>
      <c r="B15" s="426"/>
      <c r="C15" s="426">
        <v>6137.84</v>
      </c>
      <c r="D15" s="426"/>
      <c r="E15" s="426"/>
      <c r="F15" s="426"/>
      <c r="G15" s="426"/>
      <c r="H15" s="426"/>
      <c r="I15" s="426"/>
      <c r="J15" s="427">
        <f>C15-H15</f>
        <v>6137.84</v>
      </c>
      <c r="K15" s="139"/>
    </row>
    <row r="16" spans="1:12" ht="15" x14ac:dyDescent="0.2">
      <c r="A16" s="57" t="s">
        <v>123</v>
      </c>
      <c r="B16" s="426"/>
      <c r="C16" s="426">
        <v>4079.66</v>
      </c>
      <c r="D16" s="426"/>
      <c r="E16" s="426"/>
      <c r="F16" s="426"/>
      <c r="G16" s="426"/>
      <c r="H16" s="426"/>
      <c r="I16" s="426"/>
      <c r="J16" s="427">
        <f>C16-H16</f>
        <v>4079.66</v>
      </c>
      <c r="K16" s="139"/>
    </row>
    <row r="17" spans="1:11" ht="15" x14ac:dyDescent="0.2">
      <c r="A17" s="57" t="s">
        <v>124</v>
      </c>
      <c r="B17" s="425">
        <f>SUM(B18:B19,B22,B23)</f>
        <v>0</v>
      </c>
      <c r="C17" s="425">
        <f>SUM(C18:C19,C22,C23)</f>
        <v>2703</v>
      </c>
      <c r="D17" s="425">
        <f t="shared" ref="D17:F17" si="3">SUM(D18:D19,D22,D23)</f>
        <v>0</v>
      </c>
      <c r="E17" s="425">
        <f>SUM(E18:E19,E22,E23)</f>
        <v>0</v>
      </c>
      <c r="F17" s="425">
        <f t="shared" si="3"/>
        <v>0</v>
      </c>
      <c r="G17" s="425">
        <f>SUM(G18:G19,G22,G23)</f>
        <v>0</v>
      </c>
      <c r="H17" s="425">
        <f>SUM(H18:H19,H22,H23)</f>
        <v>0</v>
      </c>
      <c r="I17" s="425">
        <f>SUM(I18:I19,I22,I23)</f>
        <v>0</v>
      </c>
      <c r="J17" s="425">
        <f t="shared" ref="J17:J19" si="4">C17</f>
        <v>2703</v>
      </c>
      <c r="K17" s="139"/>
    </row>
    <row r="18" spans="1:11" ht="15" x14ac:dyDescent="0.2">
      <c r="A18" s="57" t="s">
        <v>125</v>
      </c>
      <c r="B18" s="375"/>
      <c r="C18" s="375"/>
      <c r="D18" s="375"/>
      <c r="E18" s="375"/>
      <c r="F18" s="375"/>
      <c r="G18" s="375"/>
      <c r="H18" s="375"/>
      <c r="I18" s="375"/>
      <c r="J18" s="375"/>
      <c r="K18" s="139"/>
    </row>
    <row r="19" spans="1:11" ht="15" x14ac:dyDescent="0.2">
      <c r="A19" s="57" t="s">
        <v>126</v>
      </c>
      <c r="B19" s="425">
        <f>SUM(B20:B21)</f>
        <v>0</v>
      </c>
      <c r="C19" s="425">
        <f>SUM(C20:C21)</f>
        <v>0</v>
      </c>
      <c r="D19" s="425">
        <f t="shared" ref="D19:F19" si="5">SUM(D20:D21)</f>
        <v>0</v>
      </c>
      <c r="E19" s="425">
        <f>SUM(E20:E21)</f>
        <v>0</v>
      </c>
      <c r="F19" s="425">
        <f t="shared" si="5"/>
        <v>0</v>
      </c>
      <c r="G19" s="425">
        <f>SUM(G20:G21)</f>
        <v>0</v>
      </c>
      <c r="H19" s="425">
        <f>SUM(H20:H21)</f>
        <v>0</v>
      </c>
      <c r="I19" s="425">
        <f>SUM(I20:I21)</f>
        <v>0</v>
      </c>
      <c r="J19" s="425">
        <f t="shared" si="4"/>
        <v>0</v>
      </c>
      <c r="K19" s="139"/>
    </row>
    <row r="20" spans="1:11" ht="15" x14ac:dyDescent="0.2">
      <c r="A20" s="57" t="s">
        <v>127</v>
      </c>
      <c r="B20" s="375"/>
      <c r="C20" s="375"/>
      <c r="D20" s="375"/>
      <c r="E20" s="375"/>
      <c r="F20" s="375"/>
      <c r="G20" s="375"/>
      <c r="H20" s="375"/>
      <c r="I20" s="375"/>
      <c r="J20" s="375"/>
      <c r="K20" s="139"/>
    </row>
    <row r="21" spans="1:11" ht="15" x14ac:dyDescent="0.2">
      <c r="A21" s="57" t="s">
        <v>128</v>
      </c>
      <c r="B21" s="375"/>
      <c r="C21" s="375"/>
      <c r="D21" s="375"/>
      <c r="E21" s="375"/>
      <c r="F21" s="375"/>
      <c r="G21" s="375"/>
      <c r="H21" s="375"/>
      <c r="I21" s="375"/>
      <c r="J21" s="375"/>
      <c r="K21" s="139"/>
    </row>
    <row r="22" spans="1:11" ht="15" x14ac:dyDescent="0.2">
      <c r="A22" s="57" t="s">
        <v>129</v>
      </c>
      <c r="B22" s="375"/>
      <c r="C22" s="375"/>
      <c r="D22" s="375"/>
      <c r="E22" s="375"/>
      <c r="F22" s="375"/>
      <c r="G22" s="375"/>
      <c r="H22" s="375"/>
      <c r="I22" s="375"/>
      <c r="J22" s="375"/>
      <c r="K22" s="139"/>
    </row>
    <row r="23" spans="1:11" ht="15" x14ac:dyDescent="0.2">
      <c r="A23" s="57" t="s">
        <v>130</v>
      </c>
      <c r="B23" s="375"/>
      <c r="C23" s="375">
        <v>2703</v>
      </c>
      <c r="D23" s="375"/>
      <c r="E23" s="375"/>
      <c r="F23" s="375"/>
      <c r="G23" s="375"/>
      <c r="H23" s="375"/>
      <c r="I23" s="375"/>
      <c r="J23" s="375">
        <f>C23</f>
        <v>2703</v>
      </c>
      <c r="K23" s="139"/>
    </row>
    <row r="24" spans="1:11" ht="15" x14ac:dyDescent="0.2">
      <c r="A24" s="56" t="s">
        <v>131</v>
      </c>
      <c r="B24" s="77">
        <f>SUM(B25:B31)</f>
        <v>0</v>
      </c>
      <c r="C24" s="77">
        <f t="shared" ref="C24:J24" si="6">SUM(C25:C31)</f>
        <v>0</v>
      </c>
      <c r="D24" s="77">
        <f t="shared" si="6"/>
        <v>0</v>
      </c>
      <c r="E24" s="77">
        <f t="shared" si="6"/>
        <v>0</v>
      </c>
      <c r="F24" s="77">
        <f t="shared" si="6"/>
        <v>0</v>
      </c>
      <c r="G24" s="77">
        <f t="shared" si="6"/>
        <v>0</v>
      </c>
      <c r="H24" s="77">
        <f t="shared" si="6"/>
        <v>0</v>
      </c>
      <c r="I24" s="77">
        <f t="shared" si="6"/>
        <v>0</v>
      </c>
      <c r="J24" s="77">
        <f t="shared" si="6"/>
        <v>0</v>
      </c>
      <c r="K24" s="139"/>
    </row>
    <row r="25" spans="1:11" ht="15" x14ac:dyDescent="0.2">
      <c r="A25" s="57" t="s">
        <v>253</v>
      </c>
      <c r="B25" s="375"/>
      <c r="C25" s="375"/>
      <c r="D25" s="375"/>
      <c r="E25" s="375"/>
      <c r="F25" s="375"/>
      <c r="G25" s="375"/>
      <c r="H25" s="375"/>
      <c r="I25" s="375"/>
      <c r="J25" s="375"/>
      <c r="K25" s="139"/>
    </row>
    <row r="26" spans="1:11" ht="15" x14ac:dyDescent="0.2">
      <c r="A26" s="57" t="s">
        <v>254</v>
      </c>
      <c r="B26" s="375"/>
      <c r="C26" s="375"/>
      <c r="D26" s="375"/>
      <c r="E26" s="375"/>
      <c r="F26" s="375"/>
      <c r="G26" s="375"/>
      <c r="H26" s="375"/>
      <c r="I26" s="375"/>
      <c r="J26" s="375"/>
      <c r="K26" s="139"/>
    </row>
    <row r="27" spans="1:11" ht="15" x14ac:dyDescent="0.2">
      <c r="A27" s="57" t="s">
        <v>255</v>
      </c>
      <c r="B27" s="375"/>
      <c r="C27" s="375"/>
      <c r="D27" s="375"/>
      <c r="E27" s="375"/>
      <c r="F27" s="375"/>
      <c r="G27" s="375"/>
      <c r="H27" s="375"/>
      <c r="I27" s="375"/>
      <c r="J27" s="375"/>
      <c r="K27" s="139"/>
    </row>
    <row r="28" spans="1:11" ht="15" x14ac:dyDescent="0.2">
      <c r="A28" s="57" t="s">
        <v>256</v>
      </c>
      <c r="B28" s="375"/>
      <c r="C28" s="375"/>
      <c r="D28" s="375"/>
      <c r="E28" s="375"/>
      <c r="F28" s="375"/>
      <c r="G28" s="375"/>
      <c r="H28" s="375"/>
      <c r="I28" s="375"/>
      <c r="J28" s="375"/>
      <c r="K28" s="139"/>
    </row>
    <row r="29" spans="1:11" ht="15" x14ac:dyDescent="0.2">
      <c r="A29" s="57" t="s">
        <v>257</v>
      </c>
      <c r="B29" s="375"/>
      <c r="C29" s="375"/>
      <c r="D29" s="375"/>
      <c r="E29" s="375"/>
      <c r="F29" s="375"/>
      <c r="G29" s="375"/>
      <c r="H29" s="375"/>
      <c r="I29" s="375"/>
      <c r="J29" s="375"/>
      <c r="K29" s="139"/>
    </row>
    <row r="30" spans="1:11" ht="15" x14ac:dyDescent="0.2">
      <c r="A30" s="57" t="s">
        <v>258</v>
      </c>
      <c r="B30" s="375"/>
      <c r="C30" s="375"/>
      <c r="D30" s="375"/>
      <c r="E30" s="375"/>
      <c r="F30" s="375"/>
      <c r="G30" s="375"/>
      <c r="H30" s="375"/>
      <c r="I30" s="375"/>
      <c r="J30" s="375"/>
      <c r="K30" s="139"/>
    </row>
    <row r="31" spans="1:11" ht="15" x14ac:dyDescent="0.2">
      <c r="A31" s="57" t="s">
        <v>259</v>
      </c>
      <c r="B31" s="375"/>
      <c r="C31" s="375"/>
      <c r="D31" s="375"/>
      <c r="E31" s="375"/>
      <c r="F31" s="375"/>
      <c r="G31" s="375"/>
      <c r="H31" s="375"/>
      <c r="I31" s="375"/>
      <c r="J31" s="375"/>
      <c r="K31" s="139"/>
    </row>
    <row r="32" spans="1:11" ht="15" x14ac:dyDescent="0.2">
      <c r="A32" s="56" t="s">
        <v>132</v>
      </c>
      <c r="B32" s="77">
        <f>SUM(B33:B35)</f>
        <v>0</v>
      </c>
      <c r="C32" s="77">
        <f>SUM(C33:C35)</f>
        <v>0</v>
      </c>
      <c r="D32" s="77">
        <f t="shared" ref="D32:J32" si="7">SUM(D33:D35)</f>
        <v>0</v>
      </c>
      <c r="E32" s="77">
        <f>SUM(E33:E35)</f>
        <v>0</v>
      </c>
      <c r="F32" s="77">
        <f t="shared" si="7"/>
        <v>0</v>
      </c>
      <c r="G32" s="77">
        <f>SUM(G33:G35)</f>
        <v>0</v>
      </c>
      <c r="H32" s="77">
        <f>SUM(H33:H35)</f>
        <v>0</v>
      </c>
      <c r="I32" s="77">
        <f>SUM(I33:I35)</f>
        <v>0</v>
      </c>
      <c r="J32" s="77">
        <f t="shared" si="7"/>
        <v>0</v>
      </c>
      <c r="K32" s="139"/>
    </row>
    <row r="33" spans="1:11" ht="15" x14ac:dyDescent="0.2">
      <c r="A33" s="57" t="s">
        <v>260</v>
      </c>
      <c r="B33" s="375"/>
      <c r="C33" s="375"/>
      <c r="D33" s="375"/>
      <c r="E33" s="375"/>
      <c r="F33" s="375"/>
      <c r="G33" s="375"/>
      <c r="H33" s="375"/>
      <c r="I33" s="375"/>
      <c r="J33" s="375"/>
      <c r="K33" s="139"/>
    </row>
    <row r="34" spans="1:11" ht="15" x14ac:dyDescent="0.2">
      <c r="A34" s="57" t="s">
        <v>261</v>
      </c>
      <c r="B34" s="375"/>
      <c r="C34" s="375"/>
      <c r="D34" s="375"/>
      <c r="E34" s="375"/>
      <c r="F34" s="375"/>
      <c r="G34" s="375"/>
      <c r="H34" s="375"/>
      <c r="I34" s="375"/>
      <c r="J34" s="375"/>
      <c r="K34" s="139"/>
    </row>
    <row r="35" spans="1:11" ht="15" x14ac:dyDescent="0.2">
      <c r="A35" s="57" t="s">
        <v>262</v>
      </c>
      <c r="B35" s="375"/>
      <c r="C35" s="375"/>
      <c r="D35" s="375"/>
      <c r="E35" s="375"/>
      <c r="F35" s="375"/>
      <c r="G35" s="375"/>
      <c r="H35" s="375"/>
      <c r="I35" s="375"/>
      <c r="J35" s="375"/>
      <c r="K35" s="139"/>
    </row>
    <row r="36" spans="1:11" ht="15" x14ac:dyDescent="0.2">
      <c r="A36" s="56" t="s">
        <v>133</v>
      </c>
      <c r="B36" s="77">
        <f t="shared" ref="B36:J36" si="8">SUM(B37:B39,B42)</f>
        <v>0</v>
      </c>
      <c r="C36" s="77">
        <f t="shared" si="8"/>
        <v>0</v>
      </c>
      <c r="D36" s="77">
        <f t="shared" si="8"/>
        <v>0</v>
      </c>
      <c r="E36" s="77">
        <f t="shared" si="8"/>
        <v>0</v>
      </c>
      <c r="F36" s="77">
        <f t="shared" si="8"/>
        <v>0</v>
      </c>
      <c r="G36" s="77">
        <f t="shared" si="8"/>
        <v>0</v>
      </c>
      <c r="H36" s="77">
        <f t="shared" si="8"/>
        <v>0</v>
      </c>
      <c r="I36" s="77">
        <f t="shared" si="8"/>
        <v>0</v>
      </c>
      <c r="J36" s="77">
        <f t="shared" si="8"/>
        <v>0</v>
      </c>
      <c r="K36" s="139"/>
    </row>
    <row r="37" spans="1:11" ht="15" x14ac:dyDescent="0.2">
      <c r="A37" s="57" t="s">
        <v>134</v>
      </c>
      <c r="B37" s="375"/>
      <c r="C37" s="375"/>
      <c r="D37" s="375"/>
      <c r="E37" s="375"/>
      <c r="F37" s="375"/>
      <c r="G37" s="375"/>
      <c r="H37" s="375"/>
      <c r="I37" s="375"/>
      <c r="J37" s="375"/>
      <c r="K37" s="139"/>
    </row>
    <row r="38" spans="1:11" ht="15" x14ac:dyDescent="0.2">
      <c r="A38" s="57" t="s">
        <v>135</v>
      </c>
      <c r="B38" s="375"/>
      <c r="C38" s="375"/>
      <c r="D38" s="375"/>
      <c r="E38" s="375"/>
      <c r="F38" s="375"/>
      <c r="G38" s="375"/>
      <c r="H38" s="375"/>
      <c r="I38" s="375"/>
      <c r="J38" s="375"/>
      <c r="K38" s="139"/>
    </row>
    <row r="39" spans="1:11" ht="15" x14ac:dyDescent="0.2">
      <c r="A39" s="57" t="s">
        <v>136</v>
      </c>
      <c r="B39" s="425">
        <f t="shared" ref="B39:J39" si="9">SUM(B40:B41)</f>
        <v>0</v>
      </c>
      <c r="C39" s="425">
        <f t="shared" si="9"/>
        <v>0</v>
      </c>
      <c r="D39" s="425">
        <f t="shared" si="9"/>
        <v>0</v>
      </c>
      <c r="E39" s="425">
        <f t="shared" si="9"/>
        <v>0</v>
      </c>
      <c r="F39" s="425">
        <f t="shared" si="9"/>
        <v>0</v>
      </c>
      <c r="G39" s="425">
        <f t="shared" si="9"/>
        <v>0</v>
      </c>
      <c r="H39" s="425">
        <f t="shared" si="9"/>
        <v>0</v>
      </c>
      <c r="I39" s="425">
        <f t="shared" si="9"/>
        <v>0</v>
      </c>
      <c r="J39" s="425">
        <f t="shared" si="9"/>
        <v>0</v>
      </c>
      <c r="K39" s="139"/>
    </row>
    <row r="40" spans="1:11" ht="30" x14ac:dyDescent="0.2">
      <c r="A40" s="57" t="s">
        <v>395</v>
      </c>
      <c r="B40" s="375"/>
      <c r="C40" s="375"/>
      <c r="D40" s="375"/>
      <c r="E40" s="375"/>
      <c r="F40" s="375"/>
      <c r="G40" s="375"/>
      <c r="H40" s="375"/>
      <c r="I40" s="375"/>
      <c r="J40" s="375"/>
      <c r="K40" s="139"/>
    </row>
    <row r="41" spans="1:11" ht="15" x14ac:dyDescent="0.2">
      <c r="A41" s="57" t="s">
        <v>137</v>
      </c>
      <c r="B41" s="375"/>
      <c r="C41" s="375"/>
      <c r="D41" s="375"/>
      <c r="E41" s="375"/>
      <c r="F41" s="375"/>
      <c r="G41" s="375"/>
      <c r="H41" s="375"/>
      <c r="I41" s="375"/>
      <c r="J41" s="375"/>
      <c r="K41" s="139"/>
    </row>
    <row r="42" spans="1:11" ht="15" x14ac:dyDescent="0.2">
      <c r="A42" s="57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39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6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5"/>
      <c r="C48" s="65"/>
      <c r="F48" s="65"/>
      <c r="G48" s="68"/>
      <c r="H48" s="65"/>
      <c r="I48"/>
      <c r="J48"/>
    </row>
    <row r="49" spans="1:10" s="2" customFormat="1" ht="15" x14ac:dyDescent="0.3">
      <c r="B49" s="64" t="s">
        <v>263</v>
      </c>
      <c r="F49" s="12" t="s">
        <v>268</v>
      </c>
      <c r="G49" s="67"/>
      <c r="I49"/>
      <c r="J49"/>
    </row>
    <row r="50" spans="1:10" s="2" customFormat="1" ht="15" x14ac:dyDescent="0.3">
      <c r="B50" s="61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192" customWidth="1"/>
    <col min="2" max="2" width="21.140625" style="192" customWidth="1"/>
    <col min="3" max="3" width="25.140625" style="192" bestFit="1" customWidth="1"/>
    <col min="4" max="4" width="18.42578125" style="192" customWidth="1"/>
    <col min="5" max="5" width="19.5703125" style="192" customWidth="1"/>
    <col min="6" max="6" width="22" style="192" customWidth="1"/>
    <col min="7" max="7" width="25.28515625" style="192" customWidth="1"/>
    <col min="8" max="8" width="18.28515625" style="192" customWidth="1"/>
    <col min="9" max="9" width="17.140625" style="192" customWidth="1"/>
    <col min="10" max="16384" width="9.140625" style="192"/>
  </cols>
  <sheetData>
    <row r="1" spans="1:9" ht="15" x14ac:dyDescent="0.2">
      <c r="A1" s="185" t="s">
        <v>477</v>
      </c>
      <c r="B1" s="185"/>
      <c r="C1" s="186"/>
      <c r="D1" s="186"/>
      <c r="E1" s="186"/>
      <c r="F1" s="186"/>
      <c r="G1" s="186"/>
      <c r="H1" s="186"/>
      <c r="I1" s="355" t="s">
        <v>109</v>
      </c>
    </row>
    <row r="2" spans="1:9" ht="15" x14ac:dyDescent="0.3">
      <c r="A2" s="142" t="s">
        <v>140</v>
      </c>
      <c r="B2" s="142"/>
      <c r="C2" s="186"/>
      <c r="D2" s="186"/>
      <c r="E2" s="186"/>
      <c r="F2" s="186"/>
      <c r="G2" s="186"/>
      <c r="H2" s="186"/>
      <c r="I2" s="352" t="str">
        <f>'ფორმა N1'!K2</f>
        <v>01/09/2020-31/10/2020</v>
      </c>
    </row>
    <row r="3" spans="1:9" ht="15" x14ac:dyDescent="0.2">
      <c r="A3" s="186"/>
      <c r="B3" s="186"/>
      <c r="C3" s="186"/>
      <c r="D3" s="186"/>
      <c r="E3" s="186"/>
      <c r="F3" s="186"/>
      <c r="G3" s="186"/>
      <c r="H3" s="186"/>
      <c r="I3" s="135"/>
    </row>
    <row r="4" spans="1:9" ht="15" x14ac:dyDescent="0.3">
      <c r="A4" s="109" t="s">
        <v>269</v>
      </c>
      <c r="B4" s="109"/>
      <c r="C4" s="109"/>
      <c r="D4" s="109"/>
      <c r="E4" s="365"/>
      <c r="F4" s="187"/>
      <c r="G4" s="186"/>
      <c r="H4" s="186"/>
      <c r="I4" s="187"/>
    </row>
    <row r="5" spans="1:9" s="370" customFormat="1" ht="15" x14ac:dyDescent="0.3">
      <c r="A5" s="366" t="str">
        <f>'ფორმა N1'!A5</f>
        <v>პ/გ  "ახალი ქრისტიან დემოკრატები"</v>
      </c>
      <c r="B5" s="366"/>
      <c r="C5" s="367"/>
      <c r="D5" s="367"/>
      <c r="E5" s="367"/>
      <c r="F5" s="368"/>
      <c r="G5" s="369"/>
      <c r="H5" s="369"/>
      <c r="I5" s="368"/>
    </row>
    <row r="6" spans="1:9" ht="13.5" x14ac:dyDescent="0.2">
      <c r="A6" s="136"/>
      <c r="B6" s="136"/>
      <c r="C6" s="371"/>
      <c r="D6" s="371"/>
      <c r="E6" s="371"/>
      <c r="F6" s="186"/>
      <c r="G6" s="186"/>
      <c r="H6" s="186"/>
      <c r="I6" s="186"/>
    </row>
    <row r="7" spans="1:9" ht="60" x14ac:dyDescent="0.2">
      <c r="A7" s="372" t="s">
        <v>64</v>
      </c>
      <c r="B7" s="372" t="s">
        <v>468</v>
      </c>
      <c r="C7" s="373" t="s">
        <v>469</v>
      </c>
      <c r="D7" s="373" t="s">
        <v>470</v>
      </c>
      <c r="E7" s="373" t="s">
        <v>471</v>
      </c>
      <c r="F7" s="373" t="s">
        <v>358</v>
      </c>
      <c r="G7" s="373" t="s">
        <v>472</v>
      </c>
      <c r="H7" s="373" t="s">
        <v>473</v>
      </c>
      <c r="I7" s="373" t="s">
        <v>474</v>
      </c>
    </row>
    <row r="8" spans="1:9" ht="15" x14ac:dyDescent="0.2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372">
        <v>7</v>
      </c>
      <c r="H8" s="373">
        <v>8</v>
      </c>
      <c r="I8" s="373">
        <v>9</v>
      </c>
    </row>
    <row r="9" spans="1:9" ht="15" x14ac:dyDescent="0.2">
      <c r="A9" s="374">
        <v>1</v>
      </c>
      <c r="B9" s="374"/>
      <c r="C9" s="375"/>
      <c r="D9" s="375"/>
      <c r="E9" s="375"/>
      <c r="F9" s="375"/>
      <c r="G9" s="375"/>
      <c r="H9" s="375"/>
      <c r="I9" s="375"/>
    </row>
    <row r="10" spans="1:9" ht="15" x14ac:dyDescent="0.2">
      <c r="A10" s="374">
        <v>2</v>
      </c>
      <c r="B10" s="374"/>
      <c r="C10" s="375"/>
      <c r="D10" s="375"/>
      <c r="E10" s="375"/>
      <c r="F10" s="375"/>
      <c r="G10" s="375"/>
      <c r="H10" s="375"/>
      <c r="I10" s="375"/>
    </row>
    <row r="11" spans="1:9" ht="15" x14ac:dyDescent="0.2">
      <c r="A11" s="374">
        <v>3</v>
      </c>
      <c r="B11" s="374"/>
      <c r="C11" s="375"/>
      <c r="D11" s="375"/>
      <c r="E11" s="375"/>
      <c r="F11" s="375"/>
      <c r="G11" s="375"/>
      <c r="H11" s="375"/>
      <c r="I11" s="375"/>
    </row>
    <row r="12" spans="1:9" ht="15" x14ac:dyDescent="0.2">
      <c r="A12" s="374">
        <v>4</v>
      </c>
      <c r="B12" s="374"/>
      <c r="C12" s="375"/>
      <c r="D12" s="375"/>
      <c r="E12" s="375"/>
      <c r="F12" s="375"/>
      <c r="G12" s="375"/>
      <c r="H12" s="375"/>
      <c r="I12" s="375"/>
    </row>
    <row r="13" spans="1:9" ht="15" x14ac:dyDescent="0.2">
      <c r="A13" s="374">
        <v>5</v>
      </c>
      <c r="B13" s="374"/>
      <c r="C13" s="375"/>
      <c r="D13" s="375"/>
      <c r="E13" s="375"/>
      <c r="F13" s="375"/>
      <c r="G13" s="375"/>
      <c r="H13" s="375"/>
      <c r="I13" s="375"/>
    </row>
    <row r="14" spans="1:9" ht="15" x14ac:dyDescent="0.2">
      <c r="A14" s="374">
        <v>6</v>
      </c>
      <c r="B14" s="374"/>
      <c r="C14" s="375"/>
      <c r="D14" s="375"/>
      <c r="E14" s="375"/>
      <c r="F14" s="375"/>
      <c r="G14" s="375"/>
      <c r="H14" s="375"/>
      <c r="I14" s="375"/>
    </row>
    <row r="15" spans="1:9" ht="15" x14ac:dyDescent="0.2">
      <c r="A15" s="374">
        <v>7</v>
      </c>
      <c r="B15" s="374"/>
      <c r="C15" s="375"/>
      <c r="D15" s="375"/>
      <c r="E15" s="375"/>
      <c r="F15" s="375"/>
      <c r="G15" s="375"/>
      <c r="H15" s="375"/>
      <c r="I15" s="375"/>
    </row>
    <row r="16" spans="1:9" ht="15" x14ac:dyDescent="0.2">
      <c r="A16" s="374">
        <v>8</v>
      </c>
      <c r="B16" s="374"/>
      <c r="C16" s="375"/>
      <c r="D16" s="375"/>
      <c r="E16" s="375"/>
      <c r="F16" s="375"/>
      <c r="G16" s="375"/>
      <c r="H16" s="375"/>
      <c r="I16" s="375"/>
    </row>
    <row r="17" spans="1:9" ht="15" x14ac:dyDescent="0.2">
      <c r="A17" s="374">
        <v>9</v>
      </c>
      <c r="B17" s="374"/>
      <c r="C17" s="375"/>
      <c r="D17" s="375"/>
      <c r="E17" s="375"/>
      <c r="F17" s="375"/>
      <c r="G17" s="375"/>
      <c r="H17" s="375"/>
      <c r="I17" s="375"/>
    </row>
    <row r="18" spans="1:9" ht="15" x14ac:dyDescent="0.2">
      <c r="A18" s="374">
        <v>10</v>
      </c>
      <c r="B18" s="374"/>
      <c r="C18" s="375"/>
      <c r="D18" s="375"/>
      <c r="E18" s="375"/>
      <c r="F18" s="375"/>
      <c r="G18" s="375"/>
      <c r="H18" s="375"/>
      <c r="I18" s="375"/>
    </row>
    <row r="19" spans="1:9" ht="15" x14ac:dyDescent="0.2">
      <c r="A19" s="374">
        <v>11</v>
      </c>
      <c r="B19" s="374"/>
      <c r="C19" s="375"/>
      <c r="D19" s="375"/>
      <c r="E19" s="375"/>
      <c r="F19" s="375"/>
      <c r="G19" s="375"/>
      <c r="H19" s="375"/>
      <c r="I19" s="375"/>
    </row>
    <row r="20" spans="1:9" ht="15" x14ac:dyDescent="0.2">
      <c r="A20" s="374">
        <v>12</v>
      </c>
      <c r="B20" s="374"/>
      <c r="C20" s="375"/>
      <c r="D20" s="375"/>
      <c r="E20" s="375"/>
      <c r="F20" s="375"/>
      <c r="G20" s="375"/>
      <c r="H20" s="375"/>
      <c r="I20" s="375"/>
    </row>
    <row r="21" spans="1:9" ht="15" x14ac:dyDescent="0.2">
      <c r="A21" s="374">
        <v>13</v>
      </c>
      <c r="B21" s="374"/>
      <c r="C21" s="375"/>
      <c r="D21" s="375"/>
      <c r="E21" s="375"/>
      <c r="F21" s="375"/>
      <c r="G21" s="375"/>
      <c r="H21" s="375"/>
      <c r="I21" s="375"/>
    </row>
    <row r="22" spans="1:9" ht="15" x14ac:dyDescent="0.2">
      <c r="A22" s="374">
        <v>14</v>
      </c>
      <c r="B22" s="374"/>
      <c r="C22" s="375"/>
      <c r="D22" s="375"/>
      <c r="E22" s="375"/>
      <c r="F22" s="375"/>
      <c r="G22" s="375"/>
      <c r="H22" s="375"/>
      <c r="I22" s="375"/>
    </row>
    <row r="23" spans="1:9" ht="15" x14ac:dyDescent="0.2">
      <c r="A23" s="374">
        <v>15</v>
      </c>
      <c r="B23" s="374"/>
      <c r="C23" s="375"/>
      <c r="D23" s="375"/>
      <c r="E23" s="375"/>
      <c r="F23" s="375"/>
      <c r="G23" s="375"/>
      <c r="H23" s="375"/>
      <c r="I23" s="375"/>
    </row>
    <row r="24" spans="1:9" ht="15" x14ac:dyDescent="0.2">
      <c r="A24" s="374">
        <v>16</v>
      </c>
      <c r="B24" s="374"/>
      <c r="C24" s="375"/>
      <c r="D24" s="375"/>
      <c r="E24" s="375"/>
      <c r="F24" s="375"/>
      <c r="G24" s="375"/>
      <c r="H24" s="375"/>
      <c r="I24" s="375"/>
    </row>
    <row r="25" spans="1:9" ht="15" x14ac:dyDescent="0.2">
      <c r="A25" s="374">
        <v>17</v>
      </c>
      <c r="B25" s="374"/>
      <c r="C25" s="375"/>
      <c r="D25" s="375"/>
      <c r="E25" s="375"/>
      <c r="F25" s="375"/>
      <c r="G25" s="375"/>
      <c r="H25" s="375"/>
      <c r="I25" s="375"/>
    </row>
    <row r="26" spans="1:9" ht="15" x14ac:dyDescent="0.2">
      <c r="A26" s="374">
        <v>18</v>
      </c>
      <c r="B26" s="374"/>
      <c r="C26" s="375"/>
      <c r="D26" s="375"/>
      <c r="E26" s="375"/>
      <c r="F26" s="375"/>
      <c r="G26" s="375"/>
      <c r="H26" s="375"/>
      <c r="I26" s="375"/>
    </row>
    <row r="27" spans="1:9" ht="15" x14ac:dyDescent="0.2">
      <c r="A27" s="374" t="s">
        <v>273</v>
      </c>
      <c r="B27" s="374"/>
      <c r="C27" s="375"/>
      <c r="D27" s="375"/>
      <c r="E27" s="375"/>
      <c r="F27" s="375"/>
      <c r="G27" s="375"/>
      <c r="H27" s="375"/>
      <c r="I27" s="375"/>
    </row>
    <row r="28" spans="1:9" x14ac:dyDescent="0.2">
      <c r="A28" s="188"/>
      <c r="B28" s="188"/>
      <c r="C28" s="188"/>
      <c r="D28" s="188"/>
      <c r="E28" s="188"/>
      <c r="F28" s="188"/>
      <c r="G28" s="188"/>
      <c r="H28" s="188"/>
      <c r="I28" s="188"/>
    </row>
    <row r="29" spans="1:9" x14ac:dyDescent="0.2">
      <c r="A29" s="188"/>
      <c r="B29" s="188"/>
      <c r="C29" s="188"/>
      <c r="D29" s="188"/>
      <c r="E29" s="188"/>
      <c r="F29" s="188"/>
      <c r="G29" s="188"/>
      <c r="H29" s="188"/>
      <c r="I29" s="188"/>
    </row>
    <row r="30" spans="1:9" x14ac:dyDescent="0.2">
      <c r="A30" s="376"/>
      <c r="B30" s="376"/>
      <c r="C30" s="188"/>
      <c r="D30" s="188"/>
      <c r="E30" s="188"/>
      <c r="F30" s="188"/>
      <c r="G30" s="188"/>
      <c r="H30" s="188"/>
      <c r="I30" s="188"/>
    </row>
    <row r="31" spans="1:9" ht="15" x14ac:dyDescent="0.3">
      <c r="A31" s="21"/>
      <c r="B31" s="21"/>
      <c r="C31" s="377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548"/>
      <c r="E32" s="548"/>
      <c r="G32" s="191"/>
      <c r="H32" s="378"/>
    </row>
    <row r="33" spans="3:8" ht="15" x14ac:dyDescent="0.3">
      <c r="C33" s="21"/>
      <c r="D33" s="549" t="s">
        <v>263</v>
      </c>
      <c r="E33" s="549"/>
      <c r="G33" s="550" t="s">
        <v>475</v>
      </c>
      <c r="H33" s="550"/>
    </row>
    <row r="34" spans="3:8" ht="15" x14ac:dyDescent="0.3">
      <c r="C34" s="21"/>
      <c r="D34" s="21"/>
      <c r="E34" s="21"/>
      <c r="G34" s="551"/>
      <c r="H34" s="551"/>
    </row>
    <row r="35" spans="3:8" ht="15" x14ac:dyDescent="0.3">
      <c r="C35" s="21"/>
      <c r="D35" s="552" t="s">
        <v>139</v>
      </c>
      <c r="E35" s="552"/>
      <c r="G35" s="551"/>
      <c r="H35" s="55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70" customWidth="1"/>
    <col min="2" max="2" width="14.85546875" style="370" customWidth="1"/>
    <col min="3" max="3" width="21.140625" style="370" customWidth="1"/>
    <col min="4" max="5" width="12.7109375" style="370" customWidth="1"/>
    <col min="6" max="6" width="13.42578125" style="370" bestFit="1" customWidth="1"/>
    <col min="7" max="7" width="15.28515625" style="370" customWidth="1"/>
    <col min="8" max="8" width="23.85546875" style="370" customWidth="1"/>
    <col min="9" max="9" width="12.140625" style="370" bestFit="1" customWidth="1"/>
    <col min="10" max="10" width="19" style="370" customWidth="1"/>
    <col min="11" max="11" width="17.7109375" style="370" customWidth="1"/>
    <col min="12" max="16384" width="9.140625" style="370"/>
  </cols>
  <sheetData>
    <row r="1" spans="1:12" s="192" customFormat="1" ht="15" x14ac:dyDescent="0.2">
      <c r="A1" s="185" t="s">
        <v>300</v>
      </c>
      <c r="B1" s="185"/>
      <c r="C1" s="185"/>
      <c r="D1" s="186"/>
      <c r="E1" s="186"/>
      <c r="F1" s="186"/>
      <c r="G1" s="186"/>
      <c r="H1" s="186"/>
      <c r="I1" s="186"/>
      <c r="J1" s="186"/>
      <c r="K1" s="355" t="s">
        <v>109</v>
      </c>
    </row>
    <row r="2" spans="1:12" s="192" customFormat="1" ht="15" x14ac:dyDescent="0.3">
      <c r="A2" s="142" t="s">
        <v>140</v>
      </c>
      <c r="B2" s="142"/>
      <c r="C2" s="142"/>
      <c r="D2" s="186"/>
      <c r="E2" s="186"/>
      <c r="F2" s="186"/>
      <c r="G2" s="186"/>
      <c r="H2" s="186"/>
      <c r="I2" s="186"/>
      <c r="J2" s="186"/>
      <c r="K2" s="352" t="str">
        <f>'ფორმა N1'!K2</f>
        <v>01/09/2020-31/10/2020</v>
      </c>
    </row>
    <row r="3" spans="1:12" s="192" customFormat="1" ht="15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35"/>
      <c r="L3" s="370"/>
    </row>
    <row r="4" spans="1:12" s="192" customFormat="1" ht="15" x14ac:dyDescent="0.3">
      <c r="A4" s="109" t="s">
        <v>269</v>
      </c>
      <c r="B4" s="109"/>
      <c r="C4" s="109"/>
      <c r="D4" s="109"/>
      <c r="E4" s="109"/>
      <c r="F4" s="365"/>
      <c r="G4" s="187"/>
      <c r="H4" s="186"/>
      <c r="I4" s="186"/>
      <c r="J4" s="186"/>
      <c r="K4" s="186"/>
    </row>
    <row r="5" spans="1:12" ht="15" x14ac:dyDescent="0.3">
      <c r="A5" s="366" t="str">
        <f>'ფორმა N1'!A5</f>
        <v>პ/გ  "ახალი ქრისტიან დემოკრატები"</v>
      </c>
      <c r="B5" s="366"/>
      <c r="C5" s="366"/>
      <c r="D5" s="367"/>
      <c r="E5" s="367"/>
      <c r="F5" s="367"/>
      <c r="G5" s="368"/>
      <c r="H5" s="369"/>
      <c r="I5" s="369"/>
      <c r="J5" s="369"/>
      <c r="K5" s="368"/>
    </row>
    <row r="6" spans="1:12" s="192" customFormat="1" ht="13.5" x14ac:dyDescent="0.2">
      <c r="A6" s="136"/>
      <c r="B6" s="136"/>
      <c r="C6" s="136"/>
      <c r="D6" s="371"/>
      <c r="E6" s="371"/>
      <c r="F6" s="371"/>
      <c r="G6" s="186"/>
      <c r="H6" s="186"/>
      <c r="I6" s="186"/>
      <c r="J6" s="186"/>
      <c r="K6" s="186"/>
    </row>
    <row r="7" spans="1:12" s="192" customFormat="1" ht="60" x14ac:dyDescent="0.2">
      <c r="A7" s="372" t="s">
        <v>64</v>
      </c>
      <c r="B7" s="372" t="s">
        <v>468</v>
      </c>
      <c r="C7" s="372" t="s">
        <v>243</v>
      </c>
      <c r="D7" s="373" t="s">
        <v>240</v>
      </c>
      <c r="E7" s="373" t="s">
        <v>241</v>
      </c>
      <c r="F7" s="373" t="s">
        <v>334</v>
      </c>
      <c r="G7" s="373" t="s">
        <v>242</v>
      </c>
      <c r="H7" s="373" t="s">
        <v>476</v>
      </c>
      <c r="I7" s="373" t="s">
        <v>239</v>
      </c>
      <c r="J7" s="373" t="s">
        <v>473</v>
      </c>
      <c r="K7" s="373" t="s">
        <v>474</v>
      </c>
    </row>
    <row r="8" spans="1:12" s="192" customFormat="1" ht="15" x14ac:dyDescent="0.2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372">
        <v>7</v>
      </c>
      <c r="H8" s="373">
        <v>8</v>
      </c>
      <c r="I8" s="372">
        <v>9</v>
      </c>
      <c r="J8" s="372">
        <v>10</v>
      </c>
      <c r="K8" s="373">
        <v>11</v>
      </c>
    </row>
    <row r="9" spans="1:12" s="192" customFormat="1" ht="15" x14ac:dyDescent="0.2">
      <c r="A9" s="374">
        <v>1</v>
      </c>
      <c r="B9" s="374"/>
      <c r="C9" s="374"/>
      <c r="D9" s="375"/>
      <c r="E9" s="375"/>
      <c r="F9" s="375"/>
      <c r="G9" s="375"/>
      <c r="H9" s="375"/>
      <c r="I9" s="375"/>
      <c r="J9" s="375"/>
      <c r="K9" s="375"/>
    </row>
    <row r="10" spans="1:12" s="192" customFormat="1" ht="15" x14ac:dyDescent="0.2">
      <c r="A10" s="374">
        <v>2</v>
      </c>
      <c r="B10" s="374"/>
      <c r="C10" s="374"/>
      <c r="D10" s="375"/>
      <c r="E10" s="375"/>
      <c r="F10" s="375"/>
      <c r="G10" s="375"/>
      <c r="H10" s="375"/>
      <c r="I10" s="375"/>
      <c r="J10" s="375"/>
      <c r="K10" s="375"/>
    </row>
    <row r="11" spans="1:12" s="192" customFormat="1" ht="15" x14ac:dyDescent="0.2">
      <c r="A11" s="374">
        <v>3</v>
      </c>
      <c r="B11" s="374"/>
      <c r="C11" s="374"/>
      <c r="D11" s="375"/>
      <c r="E11" s="375"/>
      <c r="F11" s="375"/>
      <c r="G11" s="375"/>
      <c r="H11" s="375"/>
      <c r="I11" s="375"/>
      <c r="J11" s="375"/>
      <c r="K11" s="375"/>
    </row>
    <row r="12" spans="1:12" s="192" customFormat="1" ht="15" x14ac:dyDescent="0.2">
      <c r="A12" s="374">
        <v>4</v>
      </c>
      <c r="B12" s="374"/>
      <c r="C12" s="374"/>
      <c r="D12" s="375"/>
      <c r="E12" s="375"/>
      <c r="F12" s="375"/>
      <c r="G12" s="375"/>
      <c r="H12" s="375"/>
      <c r="I12" s="375"/>
      <c r="J12" s="375"/>
      <c r="K12" s="375"/>
    </row>
    <row r="13" spans="1:12" s="192" customFormat="1" ht="15" x14ac:dyDescent="0.2">
      <c r="A13" s="374">
        <v>5</v>
      </c>
      <c r="B13" s="374"/>
      <c r="C13" s="374"/>
      <c r="D13" s="375"/>
      <c r="E13" s="375"/>
      <c r="F13" s="375"/>
      <c r="G13" s="375"/>
      <c r="H13" s="375"/>
      <c r="I13" s="375"/>
      <c r="J13" s="375"/>
      <c r="K13" s="375"/>
    </row>
    <row r="14" spans="1:12" s="192" customFormat="1" ht="15" x14ac:dyDescent="0.2">
      <c r="A14" s="374">
        <v>6</v>
      </c>
      <c r="B14" s="374"/>
      <c r="C14" s="374"/>
      <c r="D14" s="375"/>
      <c r="E14" s="375"/>
      <c r="F14" s="375"/>
      <c r="G14" s="375"/>
      <c r="H14" s="375"/>
      <c r="I14" s="375"/>
      <c r="J14" s="375"/>
      <c r="K14" s="375"/>
    </row>
    <row r="15" spans="1:12" s="192" customFormat="1" ht="15" x14ac:dyDescent="0.2">
      <c r="A15" s="374">
        <v>7</v>
      </c>
      <c r="B15" s="374"/>
      <c r="C15" s="374"/>
      <c r="D15" s="375"/>
      <c r="E15" s="375"/>
      <c r="F15" s="375"/>
      <c r="G15" s="375"/>
      <c r="H15" s="375"/>
      <c r="I15" s="375"/>
      <c r="J15" s="375"/>
      <c r="K15" s="375"/>
    </row>
    <row r="16" spans="1:12" s="192" customFormat="1" ht="15" x14ac:dyDescent="0.2">
      <c r="A16" s="374">
        <v>8</v>
      </c>
      <c r="B16" s="374"/>
      <c r="C16" s="374"/>
      <c r="D16" s="375"/>
      <c r="E16" s="375"/>
      <c r="F16" s="375"/>
      <c r="G16" s="375"/>
      <c r="H16" s="375"/>
      <c r="I16" s="375"/>
      <c r="J16" s="375"/>
      <c r="K16" s="375"/>
    </row>
    <row r="17" spans="1:11" s="192" customFormat="1" ht="15" x14ac:dyDescent="0.2">
      <c r="A17" s="374">
        <v>9</v>
      </c>
      <c r="B17" s="374"/>
      <c r="C17" s="374"/>
      <c r="D17" s="375"/>
      <c r="E17" s="375"/>
      <c r="F17" s="375"/>
      <c r="G17" s="375"/>
      <c r="H17" s="375"/>
      <c r="I17" s="375"/>
      <c r="J17" s="375"/>
      <c r="K17" s="375"/>
    </row>
    <row r="18" spans="1:11" s="192" customFormat="1" ht="15" x14ac:dyDescent="0.2">
      <c r="A18" s="374">
        <v>10</v>
      </c>
      <c r="B18" s="374"/>
      <c r="C18" s="374"/>
      <c r="D18" s="375"/>
      <c r="E18" s="375"/>
      <c r="F18" s="375"/>
      <c r="G18" s="375"/>
      <c r="H18" s="375"/>
      <c r="I18" s="375"/>
      <c r="J18" s="375"/>
      <c r="K18" s="375"/>
    </row>
    <row r="19" spans="1:11" s="192" customFormat="1" ht="15" x14ac:dyDescent="0.2">
      <c r="A19" s="374">
        <v>11</v>
      </c>
      <c r="B19" s="374"/>
      <c r="C19" s="374"/>
      <c r="D19" s="375"/>
      <c r="E19" s="375"/>
      <c r="F19" s="375"/>
      <c r="G19" s="375"/>
      <c r="H19" s="375"/>
      <c r="I19" s="375"/>
      <c r="J19" s="375"/>
      <c r="K19" s="375"/>
    </row>
    <row r="20" spans="1:11" s="192" customFormat="1" ht="15" x14ac:dyDescent="0.2">
      <c r="A20" s="374">
        <v>12</v>
      </c>
      <c r="B20" s="374"/>
      <c r="C20" s="374"/>
      <c r="D20" s="375"/>
      <c r="E20" s="375"/>
      <c r="F20" s="375"/>
      <c r="G20" s="375"/>
      <c r="H20" s="375"/>
      <c r="I20" s="375"/>
      <c r="J20" s="375"/>
      <c r="K20" s="375"/>
    </row>
    <row r="21" spans="1:11" s="192" customFormat="1" ht="15" x14ac:dyDescent="0.2">
      <c r="A21" s="374">
        <v>13</v>
      </c>
      <c r="B21" s="374"/>
      <c r="C21" s="374"/>
      <c r="D21" s="375"/>
      <c r="E21" s="375"/>
      <c r="F21" s="375"/>
      <c r="G21" s="375"/>
      <c r="H21" s="375"/>
      <c r="I21" s="375"/>
      <c r="J21" s="375"/>
      <c r="K21" s="375"/>
    </row>
    <row r="22" spans="1:11" s="192" customFormat="1" ht="15" x14ac:dyDescent="0.2">
      <c r="A22" s="374">
        <v>14</v>
      </c>
      <c r="B22" s="374"/>
      <c r="C22" s="374"/>
      <c r="D22" s="375"/>
      <c r="E22" s="375"/>
      <c r="F22" s="375"/>
      <c r="G22" s="375"/>
      <c r="H22" s="375"/>
      <c r="I22" s="375"/>
      <c r="J22" s="375"/>
      <c r="K22" s="375"/>
    </row>
    <row r="23" spans="1:11" s="192" customFormat="1" ht="15" x14ac:dyDescent="0.2">
      <c r="A23" s="374">
        <v>15</v>
      </c>
      <c r="B23" s="374"/>
      <c r="C23" s="374"/>
      <c r="D23" s="375"/>
      <c r="E23" s="375"/>
      <c r="F23" s="375"/>
      <c r="G23" s="375"/>
      <c r="H23" s="375"/>
      <c r="I23" s="375"/>
      <c r="J23" s="375"/>
      <c r="K23" s="375"/>
    </row>
    <row r="24" spans="1:11" s="192" customFormat="1" ht="15" x14ac:dyDescent="0.2">
      <c r="A24" s="374">
        <v>16</v>
      </c>
      <c r="B24" s="374"/>
      <c r="C24" s="374"/>
      <c r="D24" s="375"/>
      <c r="E24" s="375"/>
      <c r="F24" s="375"/>
      <c r="G24" s="375"/>
      <c r="H24" s="375"/>
      <c r="I24" s="375"/>
      <c r="J24" s="375"/>
      <c r="K24" s="375"/>
    </row>
    <row r="25" spans="1:11" s="192" customFormat="1" ht="15" x14ac:dyDescent="0.2">
      <c r="A25" s="374">
        <v>17</v>
      </c>
      <c r="B25" s="374"/>
      <c r="C25" s="374"/>
      <c r="D25" s="375"/>
      <c r="E25" s="375"/>
      <c r="F25" s="375"/>
      <c r="G25" s="375"/>
      <c r="H25" s="375"/>
      <c r="I25" s="375"/>
      <c r="J25" s="375"/>
      <c r="K25" s="375"/>
    </row>
    <row r="26" spans="1:11" s="192" customFormat="1" ht="15" x14ac:dyDescent="0.2">
      <c r="A26" s="374">
        <v>18</v>
      </c>
      <c r="B26" s="374"/>
      <c r="C26" s="374"/>
      <c r="D26" s="375"/>
      <c r="E26" s="375"/>
      <c r="F26" s="375"/>
      <c r="G26" s="375"/>
      <c r="H26" s="375"/>
      <c r="I26" s="375"/>
      <c r="J26" s="375"/>
      <c r="K26" s="375"/>
    </row>
    <row r="27" spans="1:11" s="192" customFormat="1" ht="15" x14ac:dyDescent="0.2">
      <c r="A27" s="374" t="s">
        <v>273</v>
      </c>
      <c r="B27" s="374"/>
      <c r="C27" s="374"/>
      <c r="D27" s="375"/>
      <c r="E27" s="375"/>
      <c r="F27" s="375"/>
      <c r="G27" s="375"/>
      <c r="H27" s="375"/>
      <c r="I27" s="375"/>
      <c r="J27" s="375"/>
      <c r="K27" s="375"/>
    </row>
    <row r="28" spans="1:11" x14ac:dyDescent="0.2">
      <c r="A28" s="379"/>
      <c r="B28" s="379"/>
      <c r="C28" s="379"/>
      <c r="D28" s="379"/>
      <c r="E28" s="379"/>
      <c r="F28" s="379"/>
      <c r="G28" s="379"/>
      <c r="H28" s="379"/>
      <c r="I28" s="379"/>
      <c r="J28" s="379"/>
      <c r="K28" s="379"/>
    </row>
    <row r="29" spans="1:11" x14ac:dyDescent="0.2">
      <c r="A29" s="379"/>
      <c r="B29" s="379"/>
      <c r="C29" s="379"/>
      <c r="D29" s="379"/>
      <c r="E29" s="379"/>
      <c r="F29" s="379"/>
      <c r="G29" s="379"/>
      <c r="H29" s="379"/>
      <c r="I29" s="379"/>
      <c r="J29" s="379"/>
      <c r="K29" s="379"/>
    </row>
    <row r="30" spans="1:11" x14ac:dyDescent="0.2">
      <c r="A30" s="380"/>
      <c r="B30" s="380"/>
      <c r="C30" s="380"/>
      <c r="D30" s="379"/>
      <c r="E30" s="379"/>
      <c r="F30" s="379"/>
      <c r="G30" s="379"/>
      <c r="H30" s="379"/>
      <c r="I30" s="379"/>
      <c r="J30" s="379"/>
      <c r="K30" s="379"/>
    </row>
    <row r="31" spans="1:11" ht="15" x14ac:dyDescent="0.3">
      <c r="A31" s="381"/>
      <c r="B31" s="381"/>
      <c r="C31" s="381"/>
      <c r="D31" s="382" t="s">
        <v>107</v>
      </c>
      <c r="E31" s="381"/>
      <c r="F31" s="381"/>
      <c r="G31" s="383"/>
      <c r="H31" s="381"/>
      <c r="I31" s="381"/>
      <c r="J31" s="381"/>
      <c r="K31" s="381"/>
    </row>
    <row r="32" spans="1:11" ht="15" x14ac:dyDescent="0.3">
      <c r="A32" s="381"/>
      <c r="B32" s="381"/>
      <c r="C32" s="381"/>
      <c r="D32" s="381"/>
      <c r="E32" s="384"/>
      <c r="F32" s="381"/>
      <c r="H32" s="384"/>
      <c r="I32" s="384"/>
      <c r="J32" s="385"/>
    </row>
    <row r="33" spans="4:9" ht="15" x14ac:dyDescent="0.3">
      <c r="D33" s="381"/>
      <c r="E33" s="386" t="s">
        <v>263</v>
      </c>
      <c r="F33" s="381"/>
      <c r="H33" s="387" t="s">
        <v>268</v>
      </c>
      <c r="I33" s="387"/>
    </row>
    <row r="34" spans="4:9" ht="15" x14ac:dyDescent="0.3">
      <c r="D34" s="381"/>
      <c r="E34" s="388" t="s">
        <v>139</v>
      </c>
      <c r="F34" s="381"/>
      <c r="H34" s="381" t="s">
        <v>264</v>
      </c>
      <c r="I34" s="381"/>
    </row>
    <row r="35" spans="4:9" ht="15" x14ac:dyDescent="0.3">
      <c r="D35" s="381"/>
      <c r="E35" s="388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77" customWidth="1"/>
    <col min="2" max="2" width="21.5703125" style="177" customWidth="1"/>
    <col min="3" max="3" width="19.140625" style="177" customWidth="1"/>
    <col min="4" max="4" width="23.7109375" style="177" customWidth="1"/>
    <col min="5" max="6" width="16.5703125" style="177" bestFit="1" customWidth="1"/>
    <col min="7" max="7" width="17" style="177" customWidth="1"/>
    <col min="8" max="8" width="19" style="177" customWidth="1"/>
    <col min="9" max="9" width="24.42578125" style="177" customWidth="1"/>
    <col min="10" max="16384" width="9.140625" style="177"/>
  </cols>
  <sheetData>
    <row r="1" spans="1:13" customFormat="1" ht="15" x14ac:dyDescent="0.2">
      <c r="A1" s="131" t="s">
        <v>413</v>
      </c>
      <c r="B1" s="132"/>
      <c r="C1" s="132"/>
      <c r="D1" s="132"/>
      <c r="E1" s="132"/>
      <c r="F1" s="132"/>
      <c r="G1" s="132"/>
      <c r="H1" s="138"/>
      <c r="I1" s="73" t="s">
        <v>109</v>
      </c>
    </row>
    <row r="2" spans="1:13" customFormat="1" ht="15" x14ac:dyDescent="0.3">
      <c r="A2" s="100" t="s">
        <v>140</v>
      </c>
      <c r="B2" s="132"/>
      <c r="C2" s="132"/>
      <c r="D2" s="132"/>
      <c r="E2" s="132"/>
      <c r="F2" s="132"/>
      <c r="G2" s="132"/>
      <c r="H2" s="138"/>
      <c r="I2" s="197" t="str">
        <f>'ფორმა N1'!K2</f>
        <v>01/09/2020-31/10/2020</v>
      </c>
    </row>
    <row r="3" spans="1:13" customFormat="1" ht="15" x14ac:dyDescent="0.2">
      <c r="A3" s="132"/>
      <c r="B3" s="132"/>
      <c r="C3" s="132"/>
      <c r="D3" s="132"/>
      <c r="E3" s="132"/>
      <c r="F3" s="132"/>
      <c r="G3" s="132"/>
      <c r="H3" s="135"/>
      <c r="I3" s="135"/>
      <c r="M3" s="177"/>
    </row>
    <row r="4" spans="1:13" customFormat="1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132"/>
      <c r="E4" s="132"/>
      <c r="F4" s="132"/>
      <c r="G4" s="132"/>
      <c r="H4" s="132"/>
      <c r="I4" s="140"/>
    </row>
    <row r="5" spans="1:13" ht="15" x14ac:dyDescent="0.3">
      <c r="A5" s="198" t="str">
        <f>'ფორმა N1'!A5</f>
        <v>პ/გ  "ახალი ქრისტიან დემოკრატები"</v>
      </c>
      <c r="B5" s="75"/>
      <c r="C5" s="75"/>
      <c r="D5" s="200"/>
      <c r="E5" s="200"/>
      <c r="F5" s="200"/>
      <c r="G5" s="200"/>
      <c r="H5" s="200"/>
      <c r="I5" s="199"/>
    </row>
    <row r="6" spans="1:13" customFormat="1" ht="13.5" x14ac:dyDescent="0.2">
      <c r="A6" s="136"/>
      <c r="B6" s="137"/>
      <c r="C6" s="137"/>
      <c r="D6" s="132"/>
      <c r="E6" s="132"/>
      <c r="F6" s="132"/>
      <c r="G6" s="132"/>
      <c r="H6" s="132"/>
      <c r="I6" s="132"/>
    </row>
    <row r="7" spans="1:13" customFormat="1" ht="60" x14ac:dyDescent="0.2">
      <c r="A7" s="141" t="s">
        <v>64</v>
      </c>
      <c r="B7" s="130" t="s">
        <v>359</v>
      </c>
      <c r="C7" s="130" t="s">
        <v>360</v>
      </c>
      <c r="D7" s="130" t="s">
        <v>365</v>
      </c>
      <c r="E7" s="130" t="s">
        <v>366</v>
      </c>
      <c r="F7" s="130" t="s">
        <v>361</v>
      </c>
      <c r="G7" s="130" t="s">
        <v>362</v>
      </c>
      <c r="H7" s="130" t="s">
        <v>373</v>
      </c>
      <c r="I7" s="130" t="s">
        <v>363</v>
      </c>
    </row>
    <row r="8" spans="1:13" customFormat="1" ht="15" x14ac:dyDescent="0.2">
      <c r="A8" s="128">
        <v>1</v>
      </c>
      <c r="B8" s="128">
        <v>2</v>
      </c>
      <c r="C8" s="130">
        <v>3</v>
      </c>
      <c r="D8" s="128">
        <v>6</v>
      </c>
      <c r="E8" s="130">
        <v>7</v>
      </c>
      <c r="F8" s="128">
        <v>8</v>
      </c>
      <c r="G8" s="128">
        <v>9</v>
      </c>
      <c r="H8" s="128">
        <v>10</v>
      </c>
      <c r="I8" s="130">
        <v>11</v>
      </c>
    </row>
    <row r="9" spans="1:13" customFormat="1" ht="15" x14ac:dyDescent="0.2">
      <c r="A9" s="62">
        <v>1</v>
      </c>
      <c r="B9" s="26"/>
      <c r="C9" s="26"/>
      <c r="D9" s="26"/>
      <c r="E9" s="26"/>
      <c r="F9" s="196"/>
      <c r="G9" s="196"/>
      <c r="H9" s="196"/>
      <c r="I9" s="26"/>
    </row>
    <row r="10" spans="1:13" customFormat="1" ht="15" x14ac:dyDescent="0.2">
      <c r="A10" s="62">
        <v>2</v>
      </c>
      <c r="B10" s="26"/>
      <c r="C10" s="26"/>
      <c r="D10" s="26"/>
      <c r="E10" s="26"/>
      <c r="F10" s="196"/>
      <c r="G10" s="196"/>
      <c r="H10" s="196"/>
      <c r="I10" s="26"/>
    </row>
    <row r="11" spans="1:13" customFormat="1" ht="15" x14ac:dyDescent="0.2">
      <c r="A11" s="62">
        <v>3</v>
      </c>
      <c r="B11" s="26"/>
      <c r="C11" s="26"/>
      <c r="D11" s="26"/>
      <c r="E11" s="26"/>
      <c r="F11" s="196"/>
      <c r="G11" s="196"/>
      <c r="H11" s="196"/>
      <c r="I11" s="26"/>
    </row>
    <row r="12" spans="1:13" customFormat="1" ht="15" x14ac:dyDescent="0.2">
      <c r="A12" s="62">
        <v>4</v>
      </c>
      <c r="B12" s="26"/>
      <c r="C12" s="26"/>
      <c r="D12" s="26"/>
      <c r="E12" s="26"/>
      <c r="F12" s="196"/>
      <c r="G12" s="196"/>
      <c r="H12" s="196"/>
      <c r="I12" s="26"/>
    </row>
    <row r="13" spans="1:13" customFormat="1" ht="15" x14ac:dyDescent="0.2">
      <c r="A13" s="62">
        <v>5</v>
      </c>
      <c r="B13" s="26"/>
      <c r="C13" s="26"/>
      <c r="D13" s="26"/>
      <c r="E13" s="26"/>
      <c r="F13" s="196"/>
      <c r="G13" s="196"/>
      <c r="H13" s="196"/>
      <c r="I13" s="26"/>
    </row>
    <row r="14" spans="1:13" customFormat="1" ht="15" x14ac:dyDescent="0.2">
      <c r="A14" s="62">
        <v>6</v>
      </c>
      <c r="B14" s="26"/>
      <c r="C14" s="26"/>
      <c r="D14" s="26"/>
      <c r="E14" s="26"/>
      <c r="F14" s="196"/>
      <c r="G14" s="196"/>
      <c r="H14" s="196"/>
      <c r="I14" s="26"/>
    </row>
    <row r="15" spans="1:13" customFormat="1" ht="15" x14ac:dyDescent="0.2">
      <c r="A15" s="62">
        <v>7</v>
      </c>
      <c r="B15" s="26"/>
      <c r="C15" s="26"/>
      <c r="D15" s="26"/>
      <c r="E15" s="26"/>
      <c r="F15" s="196"/>
      <c r="G15" s="196"/>
      <c r="H15" s="196"/>
      <c r="I15" s="26"/>
    </row>
    <row r="16" spans="1:13" customFormat="1" ht="15" x14ac:dyDescent="0.2">
      <c r="A16" s="62">
        <v>8</v>
      </c>
      <c r="B16" s="26"/>
      <c r="C16" s="26"/>
      <c r="D16" s="26"/>
      <c r="E16" s="26"/>
      <c r="F16" s="196"/>
      <c r="G16" s="196"/>
      <c r="H16" s="196"/>
      <c r="I16" s="26"/>
    </row>
    <row r="17" spans="1:9" customFormat="1" ht="15" x14ac:dyDescent="0.2">
      <c r="A17" s="62">
        <v>9</v>
      </c>
      <c r="B17" s="26"/>
      <c r="C17" s="26"/>
      <c r="D17" s="26"/>
      <c r="E17" s="26"/>
      <c r="F17" s="196"/>
      <c r="G17" s="196"/>
      <c r="H17" s="196"/>
      <c r="I17" s="26"/>
    </row>
    <row r="18" spans="1:9" customFormat="1" ht="15" x14ac:dyDescent="0.2">
      <c r="A18" s="62">
        <v>10</v>
      </c>
      <c r="B18" s="26"/>
      <c r="C18" s="26"/>
      <c r="D18" s="26"/>
      <c r="E18" s="26"/>
      <c r="F18" s="196"/>
      <c r="G18" s="196"/>
      <c r="H18" s="196"/>
      <c r="I18" s="26"/>
    </row>
    <row r="19" spans="1:9" customFormat="1" ht="15" x14ac:dyDescent="0.2">
      <c r="A19" s="62">
        <v>11</v>
      </c>
      <c r="B19" s="26"/>
      <c r="C19" s="26"/>
      <c r="D19" s="26"/>
      <c r="E19" s="26"/>
      <c r="F19" s="196"/>
      <c r="G19" s="196"/>
      <c r="H19" s="196"/>
      <c r="I19" s="26"/>
    </row>
    <row r="20" spans="1:9" customFormat="1" ht="15" x14ac:dyDescent="0.2">
      <c r="A20" s="62">
        <v>12</v>
      </c>
      <c r="B20" s="26"/>
      <c r="C20" s="26"/>
      <c r="D20" s="26"/>
      <c r="E20" s="26"/>
      <c r="F20" s="196"/>
      <c r="G20" s="196"/>
      <c r="H20" s="196"/>
      <c r="I20" s="26"/>
    </row>
    <row r="21" spans="1:9" customFormat="1" ht="15" x14ac:dyDescent="0.2">
      <c r="A21" s="62">
        <v>13</v>
      </c>
      <c r="B21" s="26"/>
      <c r="C21" s="26"/>
      <c r="D21" s="26"/>
      <c r="E21" s="26"/>
      <c r="F21" s="196"/>
      <c r="G21" s="196"/>
      <c r="H21" s="196"/>
      <c r="I21" s="26"/>
    </row>
    <row r="22" spans="1:9" customFormat="1" ht="15" x14ac:dyDescent="0.2">
      <c r="A22" s="62">
        <v>14</v>
      </c>
      <c r="B22" s="26"/>
      <c r="C22" s="26"/>
      <c r="D22" s="26"/>
      <c r="E22" s="26"/>
      <c r="F22" s="196"/>
      <c r="G22" s="196"/>
      <c r="H22" s="196"/>
      <c r="I22" s="26"/>
    </row>
    <row r="23" spans="1:9" customFormat="1" ht="15" x14ac:dyDescent="0.2">
      <c r="A23" s="62">
        <v>15</v>
      </c>
      <c r="B23" s="26"/>
      <c r="C23" s="26"/>
      <c r="D23" s="26"/>
      <c r="E23" s="26"/>
      <c r="F23" s="196"/>
      <c r="G23" s="196"/>
      <c r="H23" s="196"/>
      <c r="I23" s="26"/>
    </row>
    <row r="24" spans="1:9" customFormat="1" ht="15" x14ac:dyDescent="0.2">
      <c r="A24" s="62">
        <v>16</v>
      </c>
      <c r="B24" s="26"/>
      <c r="C24" s="26"/>
      <c r="D24" s="26"/>
      <c r="E24" s="26"/>
      <c r="F24" s="196"/>
      <c r="G24" s="196"/>
      <c r="H24" s="196"/>
      <c r="I24" s="26"/>
    </row>
    <row r="25" spans="1:9" customFormat="1" ht="15" x14ac:dyDescent="0.2">
      <c r="A25" s="62">
        <v>17</v>
      </c>
      <c r="B25" s="26"/>
      <c r="C25" s="26"/>
      <c r="D25" s="26"/>
      <c r="E25" s="26"/>
      <c r="F25" s="196"/>
      <c r="G25" s="196"/>
      <c r="H25" s="196"/>
      <c r="I25" s="26"/>
    </row>
    <row r="26" spans="1:9" customFormat="1" ht="15" x14ac:dyDescent="0.2">
      <c r="A26" s="62">
        <v>18</v>
      </c>
      <c r="B26" s="26"/>
      <c r="C26" s="26"/>
      <c r="D26" s="26"/>
      <c r="E26" s="26"/>
      <c r="F26" s="196"/>
      <c r="G26" s="196"/>
      <c r="H26" s="196"/>
      <c r="I26" s="26"/>
    </row>
    <row r="27" spans="1:9" customFormat="1" ht="15" x14ac:dyDescent="0.2">
      <c r="A27" s="62" t="s">
        <v>273</v>
      </c>
      <c r="B27" s="26"/>
      <c r="C27" s="26"/>
      <c r="D27" s="26"/>
      <c r="E27" s="26"/>
      <c r="F27" s="196"/>
      <c r="G27" s="196"/>
      <c r="H27" s="196"/>
      <c r="I27" s="26"/>
    </row>
    <row r="28" spans="1:9" x14ac:dyDescent="0.2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 x14ac:dyDescent="0.2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x14ac:dyDescent="0.2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5" x14ac:dyDescent="0.3">
      <c r="A31" s="176"/>
      <c r="B31" s="178" t="s">
        <v>107</v>
      </c>
      <c r="C31" s="176"/>
      <c r="D31" s="176"/>
      <c r="E31" s="179"/>
      <c r="F31" s="176"/>
      <c r="G31" s="176"/>
      <c r="H31" s="176"/>
      <c r="I31" s="176"/>
    </row>
    <row r="32" spans="1:9" ht="15" x14ac:dyDescent="0.3">
      <c r="A32" s="176"/>
      <c r="B32" s="176"/>
      <c r="C32" s="180"/>
      <c r="D32" s="176"/>
      <c r="F32" s="180"/>
      <c r="G32" s="207"/>
    </row>
    <row r="33" spans="2:6" ht="15" x14ac:dyDescent="0.3">
      <c r="B33" s="176"/>
      <c r="C33" s="182" t="s">
        <v>263</v>
      </c>
      <c r="D33" s="176"/>
      <c r="F33" s="183" t="s">
        <v>268</v>
      </c>
    </row>
    <row r="34" spans="2:6" ht="15" x14ac:dyDescent="0.3">
      <c r="B34" s="176"/>
      <c r="C34" s="184" t="s">
        <v>139</v>
      </c>
      <c r="D34" s="176"/>
      <c r="F34" s="176" t="s">
        <v>264</v>
      </c>
    </row>
    <row r="35" spans="2:6" ht="15" x14ac:dyDescent="0.3">
      <c r="B35" s="176"/>
      <c r="C35" s="184"/>
    </row>
  </sheetData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22" zoomScale="80" zoomScaleNormal="100" zoomScaleSheetLayoutView="80" workbookViewId="0">
      <selection activeCell="C17" sqref="C17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9" t="s">
        <v>296</v>
      </c>
      <c r="B1" s="71"/>
      <c r="C1" s="532" t="s">
        <v>109</v>
      </c>
      <c r="D1" s="532"/>
      <c r="E1" s="103"/>
    </row>
    <row r="2" spans="1:7" x14ac:dyDescent="0.3">
      <c r="A2" s="71" t="s">
        <v>140</v>
      </c>
      <c r="B2" s="71"/>
      <c r="C2" s="530" t="str">
        <f>'ფორმა N1'!K2</f>
        <v>01/09/2020-31/10/2020</v>
      </c>
      <c r="D2" s="531"/>
      <c r="E2" s="103"/>
    </row>
    <row r="3" spans="1:7" x14ac:dyDescent="0.3">
      <c r="A3" s="69"/>
      <c r="B3" s="71"/>
      <c r="C3" s="70"/>
      <c r="D3" s="70"/>
      <c r="E3" s="103"/>
    </row>
    <row r="4" spans="1:7" x14ac:dyDescent="0.3">
      <c r="A4" s="72" t="s">
        <v>269</v>
      </c>
      <c r="B4" s="97"/>
      <c r="C4" s="98"/>
      <c r="D4" s="71"/>
      <c r="E4" s="103"/>
    </row>
    <row r="5" spans="1:7" x14ac:dyDescent="0.3">
      <c r="A5" s="212" t="str">
        <f>'ფორმა N1'!A5</f>
        <v>პ/გ  "ახალი ქრისტიან დემოკრატები"</v>
      </c>
      <c r="B5" s="12"/>
      <c r="C5" s="12"/>
      <c r="E5" s="103"/>
    </row>
    <row r="6" spans="1:7" x14ac:dyDescent="0.3">
      <c r="A6" s="99"/>
      <c r="B6" s="99"/>
      <c r="C6" s="99"/>
      <c r="D6" s="100"/>
      <c r="E6" s="103"/>
    </row>
    <row r="7" spans="1:7" x14ac:dyDescent="0.3">
      <c r="A7" s="71"/>
      <c r="B7" s="71"/>
      <c r="C7" s="71"/>
      <c r="D7" s="71"/>
      <c r="E7" s="103"/>
    </row>
    <row r="8" spans="1:7" s="6" customFormat="1" ht="39" customHeight="1" x14ac:dyDescent="0.3">
      <c r="A8" s="101" t="s">
        <v>64</v>
      </c>
      <c r="B8" s="74" t="s">
        <v>244</v>
      </c>
      <c r="C8" s="74" t="s">
        <v>66</v>
      </c>
      <c r="D8" s="74" t="s">
        <v>67</v>
      </c>
      <c r="E8" s="103"/>
    </row>
    <row r="9" spans="1:7" s="7" customFormat="1" ht="16.5" customHeight="1" x14ac:dyDescent="0.3">
      <c r="A9" s="213">
        <v>1</v>
      </c>
      <c r="B9" s="213" t="s">
        <v>65</v>
      </c>
      <c r="C9" s="80">
        <f>SUM(C10,C26)</f>
        <v>0</v>
      </c>
      <c r="D9" s="80">
        <f>SUM(D10,D26)</f>
        <v>0</v>
      </c>
      <c r="E9" s="103"/>
    </row>
    <row r="10" spans="1:7" s="7" customFormat="1" ht="16.5" customHeight="1" x14ac:dyDescent="0.3">
      <c r="A10" s="82">
        <v>1.1000000000000001</v>
      </c>
      <c r="B10" s="82" t="s">
        <v>80</v>
      </c>
      <c r="C10" s="80">
        <f>SUM(C11,C12,C16,C19,C25,C26)</f>
        <v>0</v>
      </c>
      <c r="D10" s="80">
        <f>SUM(D11,D12,D16,D19,D24,D25)</f>
        <v>0</v>
      </c>
      <c r="E10" s="103"/>
    </row>
    <row r="11" spans="1:7" s="9" customFormat="1" ht="16.5" customHeight="1" x14ac:dyDescent="0.3">
      <c r="A11" s="83" t="s">
        <v>30</v>
      </c>
      <c r="B11" s="83" t="s">
        <v>79</v>
      </c>
      <c r="C11" s="8"/>
      <c r="D11" s="8"/>
      <c r="E11" s="103"/>
    </row>
    <row r="12" spans="1:7" s="10" customFormat="1" ht="16.5" customHeight="1" x14ac:dyDescent="0.3">
      <c r="A12" s="83" t="s">
        <v>31</v>
      </c>
      <c r="B12" s="83" t="s">
        <v>302</v>
      </c>
      <c r="C12" s="102">
        <f>SUM(C14:C15)</f>
        <v>0</v>
      </c>
      <c r="D12" s="102">
        <f>SUM(D14:D15)</f>
        <v>0</v>
      </c>
      <c r="E12" s="103"/>
      <c r="G12" s="63"/>
    </row>
    <row r="13" spans="1:7" s="3" customFormat="1" ht="16.5" customHeight="1" x14ac:dyDescent="0.3">
      <c r="A13" s="92" t="s">
        <v>81</v>
      </c>
      <c r="B13" s="92" t="s">
        <v>305</v>
      </c>
      <c r="C13" s="8"/>
      <c r="D13" s="8"/>
      <c r="E13" s="103"/>
    </row>
    <row r="14" spans="1:7" s="3" customFormat="1" ht="16.5" customHeight="1" x14ac:dyDescent="0.3">
      <c r="A14" s="92" t="s">
        <v>455</v>
      </c>
      <c r="B14" s="92" t="s">
        <v>454</v>
      </c>
      <c r="C14" s="8"/>
      <c r="D14" s="8"/>
      <c r="E14" s="103"/>
    </row>
    <row r="15" spans="1:7" s="3" customFormat="1" ht="16.5" customHeight="1" x14ac:dyDescent="0.3">
      <c r="A15" s="92" t="s">
        <v>456</v>
      </c>
      <c r="B15" s="92" t="s">
        <v>97</v>
      </c>
      <c r="C15" s="8"/>
      <c r="D15" s="8"/>
      <c r="E15" s="103"/>
    </row>
    <row r="16" spans="1:7" s="3" customFormat="1" ht="16.5" customHeight="1" x14ac:dyDescent="0.3">
      <c r="A16" s="83" t="s">
        <v>82</v>
      </c>
      <c r="B16" s="83" t="s">
        <v>83</v>
      </c>
      <c r="C16" s="102">
        <f>SUM(C17:C18)</f>
        <v>0</v>
      </c>
      <c r="D16" s="102">
        <f>SUM(D17:D18)</f>
        <v>0</v>
      </c>
      <c r="E16" s="103"/>
    </row>
    <row r="17" spans="1:5" s="3" customFormat="1" ht="16.5" customHeight="1" x14ac:dyDescent="0.3">
      <c r="A17" s="92" t="s">
        <v>84</v>
      </c>
      <c r="B17" s="92" t="s">
        <v>86</v>
      </c>
      <c r="C17" s="8"/>
      <c r="D17" s="8">
        <f>C17</f>
        <v>0</v>
      </c>
      <c r="E17" s="103"/>
    </row>
    <row r="18" spans="1:5" s="3" customFormat="1" ht="30" x14ac:dyDescent="0.3">
      <c r="A18" s="92" t="s">
        <v>85</v>
      </c>
      <c r="B18" s="92" t="s">
        <v>110</v>
      </c>
      <c r="C18" s="8"/>
      <c r="D18" s="8">
        <f>C18</f>
        <v>0</v>
      </c>
      <c r="E18" s="103"/>
    </row>
    <row r="19" spans="1:5" s="3" customFormat="1" ht="16.5" customHeight="1" x14ac:dyDescent="0.3">
      <c r="A19" s="83" t="s">
        <v>87</v>
      </c>
      <c r="B19" s="83" t="s">
        <v>386</v>
      </c>
      <c r="C19" s="102">
        <f>SUM(C20:C23)</f>
        <v>0</v>
      </c>
      <c r="D19" s="102">
        <f>SUM(D20:D23)</f>
        <v>0</v>
      </c>
      <c r="E19" s="103"/>
    </row>
    <row r="20" spans="1:5" s="3" customFormat="1" ht="16.5" customHeight="1" x14ac:dyDescent="0.3">
      <c r="A20" s="92" t="s">
        <v>88</v>
      </c>
      <c r="B20" s="92" t="s">
        <v>89</v>
      </c>
      <c r="C20" s="8"/>
      <c r="D20" s="8"/>
      <c r="E20" s="103"/>
    </row>
    <row r="21" spans="1:5" s="3" customFormat="1" ht="30" x14ac:dyDescent="0.3">
      <c r="A21" s="92" t="s">
        <v>92</v>
      </c>
      <c r="B21" s="92" t="s">
        <v>90</v>
      </c>
      <c r="C21" s="8"/>
      <c r="D21" s="8"/>
      <c r="E21" s="103"/>
    </row>
    <row r="22" spans="1:5" s="3" customFormat="1" ht="16.5" customHeight="1" x14ac:dyDescent="0.3">
      <c r="A22" s="92" t="s">
        <v>93</v>
      </c>
      <c r="B22" s="92" t="s">
        <v>91</v>
      </c>
      <c r="C22" s="8"/>
      <c r="D22" s="8"/>
      <c r="E22" s="103"/>
    </row>
    <row r="23" spans="1:5" s="3" customFormat="1" ht="16.5" customHeight="1" x14ac:dyDescent="0.3">
      <c r="A23" s="92" t="s">
        <v>94</v>
      </c>
      <c r="B23" s="92" t="s">
        <v>399</v>
      </c>
      <c r="C23" s="8"/>
      <c r="D23" s="8"/>
      <c r="E23" s="103"/>
    </row>
    <row r="24" spans="1:5" s="3" customFormat="1" ht="16.5" customHeight="1" x14ac:dyDescent="0.3">
      <c r="A24" s="83" t="s">
        <v>95</v>
      </c>
      <c r="B24" s="83" t="s">
        <v>400</v>
      </c>
      <c r="C24" s="237"/>
      <c r="D24" s="8"/>
      <c r="E24" s="103"/>
    </row>
    <row r="25" spans="1:5" s="3" customFormat="1" x14ac:dyDescent="0.3">
      <c r="A25" s="83" t="s">
        <v>246</v>
      </c>
      <c r="B25" s="83" t="s">
        <v>505</v>
      </c>
      <c r="C25" s="8"/>
      <c r="D25" s="8"/>
      <c r="E25" s="103"/>
    </row>
    <row r="26" spans="1:5" ht="16.5" customHeight="1" x14ac:dyDescent="0.3">
      <c r="A26" s="82">
        <v>1.2</v>
      </c>
      <c r="B26" s="82" t="s">
        <v>96</v>
      </c>
      <c r="C26" s="80">
        <f>SUM(C27,C35)</f>
        <v>0</v>
      </c>
      <c r="D26" s="80">
        <f>SUM(D27,D35)</f>
        <v>0</v>
      </c>
      <c r="E26" s="103"/>
    </row>
    <row r="27" spans="1:5" ht="16.5" customHeight="1" x14ac:dyDescent="0.3">
      <c r="A27" s="83" t="s">
        <v>32</v>
      </c>
      <c r="B27" s="83" t="s">
        <v>305</v>
      </c>
      <c r="C27" s="102">
        <f>SUM(C28:C30)</f>
        <v>0</v>
      </c>
      <c r="D27" s="102">
        <f>SUM(D28:D30)</f>
        <v>0</v>
      </c>
      <c r="E27" s="103"/>
    </row>
    <row r="28" spans="1:5" x14ac:dyDescent="0.3">
      <c r="A28" s="221" t="s">
        <v>98</v>
      </c>
      <c r="B28" s="221" t="s">
        <v>303</v>
      </c>
      <c r="C28" s="8"/>
      <c r="D28" s="8"/>
      <c r="E28" s="103"/>
    </row>
    <row r="29" spans="1:5" x14ac:dyDescent="0.3">
      <c r="A29" s="221" t="s">
        <v>99</v>
      </c>
      <c r="B29" s="221" t="s">
        <v>306</v>
      </c>
      <c r="C29" s="8"/>
      <c r="D29" s="8"/>
      <c r="E29" s="103"/>
    </row>
    <row r="30" spans="1:5" x14ac:dyDescent="0.3">
      <c r="A30" s="221" t="s">
        <v>407</v>
      </c>
      <c r="B30" s="221" t="s">
        <v>304</v>
      </c>
      <c r="C30" s="8"/>
      <c r="D30" s="8"/>
      <c r="E30" s="103"/>
    </row>
    <row r="31" spans="1:5" x14ac:dyDescent="0.3">
      <c r="A31" s="83" t="s">
        <v>33</v>
      </c>
      <c r="B31" s="83" t="s">
        <v>454</v>
      </c>
      <c r="C31" s="102">
        <f>SUM(C32:C34)</f>
        <v>0</v>
      </c>
      <c r="D31" s="102">
        <f>SUM(D32:D34)</f>
        <v>0</v>
      </c>
      <c r="E31" s="103"/>
    </row>
    <row r="32" spans="1:5" x14ac:dyDescent="0.3">
      <c r="A32" s="221" t="s">
        <v>12</v>
      </c>
      <c r="B32" s="221" t="s">
        <v>457</v>
      </c>
      <c r="C32" s="8"/>
      <c r="D32" s="8"/>
      <c r="E32" s="103"/>
    </row>
    <row r="33" spans="1:9" x14ac:dyDescent="0.3">
      <c r="A33" s="221" t="s">
        <v>13</v>
      </c>
      <c r="B33" s="221" t="s">
        <v>458</v>
      </c>
      <c r="C33" s="8"/>
      <c r="D33" s="8"/>
      <c r="E33" s="103"/>
    </row>
    <row r="34" spans="1:9" x14ac:dyDescent="0.3">
      <c r="A34" s="221" t="s">
        <v>276</v>
      </c>
      <c r="B34" s="221" t="s">
        <v>459</v>
      </c>
      <c r="C34" s="8"/>
      <c r="D34" s="8"/>
      <c r="E34" s="103"/>
    </row>
    <row r="35" spans="1:9" x14ac:dyDescent="0.3">
      <c r="A35" s="83" t="s">
        <v>34</v>
      </c>
      <c r="B35" s="234" t="s">
        <v>405</v>
      </c>
      <c r="C35" s="8"/>
      <c r="D35" s="8"/>
      <c r="E35" s="103"/>
    </row>
    <row r="36" spans="1:9" x14ac:dyDescent="0.3">
      <c r="D36" s="27"/>
      <c r="E36" s="104"/>
      <c r="F36" s="27"/>
    </row>
    <row r="37" spans="1:9" x14ac:dyDescent="0.3">
      <c r="A37" s="1"/>
      <c r="D37" s="27"/>
      <c r="E37" s="104"/>
      <c r="F37" s="27"/>
    </row>
    <row r="38" spans="1:9" x14ac:dyDescent="0.3">
      <c r="D38" s="27"/>
      <c r="E38" s="104"/>
      <c r="F38" s="27"/>
    </row>
    <row r="39" spans="1:9" x14ac:dyDescent="0.3">
      <c r="D39" s="27"/>
      <c r="E39" s="104"/>
      <c r="F39" s="27"/>
    </row>
    <row r="40" spans="1:9" x14ac:dyDescent="0.3">
      <c r="A40" s="64" t="s">
        <v>107</v>
      </c>
      <c r="D40" s="27"/>
      <c r="E40" s="104"/>
      <c r="F40" s="27"/>
    </row>
    <row r="41" spans="1:9" x14ac:dyDescent="0.3">
      <c r="D41" s="27"/>
      <c r="E41" s="105"/>
      <c r="F41" s="105"/>
      <c r="G41"/>
      <c r="H41"/>
      <c r="I41"/>
    </row>
    <row r="42" spans="1:9" x14ac:dyDescent="0.3">
      <c r="D42" s="106"/>
      <c r="E42" s="105"/>
      <c r="F42" s="105"/>
      <c r="G42"/>
      <c r="H42"/>
      <c r="I42"/>
    </row>
    <row r="43" spans="1:9" x14ac:dyDescent="0.3">
      <c r="A43"/>
      <c r="B43" s="64" t="s">
        <v>266</v>
      </c>
      <c r="D43" s="106"/>
      <c r="E43" s="105"/>
      <c r="F43" s="105"/>
      <c r="G43"/>
      <c r="H43"/>
      <c r="I43"/>
    </row>
    <row r="44" spans="1:9" x14ac:dyDescent="0.3">
      <c r="A44"/>
      <c r="B44" s="2" t="s">
        <v>265</v>
      </c>
      <c r="D44" s="106"/>
      <c r="E44" s="105"/>
      <c r="F44" s="105"/>
      <c r="G44"/>
      <c r="H44"/>
      <c r="I44"/>
    </row>
    <row r="45" spans="1:9" customFormat="1" ht="12.75" x14ac:dyDescent="0.2">
      <c r="B45" s="61" t="s">
        <v>139</v>
      </c>
      <c r="D45" s="105"/>
      <c r="E45" s="105"/>
      <c r="F45" s="105"/>
    </row>
    <row r="46" spans="1:9" x14ac:dyDescent="0.3">
      <c r="D46" s="27"/>
      <c r="E46" s="104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0" sqref="I30"/>
    </sheetView>
  </sheetViews>
  <sheetFormatPr defaultRowHeight="15" x14ac:dyDescent="0.3"/>
  <cols>
    <col min="1" max="1" width="10" style="176" customWidth="1"/>
    <col min="2" max="2" width="20.28515625" style="176" customWidth="1"/>
    <col min="3" max="3" width="30" style="176" customWidth="1"/>
    <col min="4" max="4" width="29" style="176" customWidth="1"/>
    <col min="5" max="5" width="22.5703125" style="176" customWidth="1"/>
    <col min="6" max="6" width="20" style="176" customWidth="1"/>
    <col min="7" max="7" width="29.28515625" style="176" customWidth="1"/>
    <col min="8" max="8" width="27.140625" style="176" customWidth="1"/>
    <col min="9" max="9" width="26.42578125" style="176" customWidth="1"/>
    <col min="10" max="10" width="0.5703125" style="176" customWidth="1"/>
    <col min="11" max="16384" width="9.140625" style="176"/>
  </cols>
  <sheetData>
    <row r="1" spans="1:10" x14ac:dyDescent="0.3">
      <c r="A1" s="69" t="s">
        <v>377</v>
      </c>
      <c r="B1" s="71"/>
      <c r="C1" s="71"/>
      <c r="D1" s="71"/>
      <c r="E1" s="71"/>
      <c r="F1" s="71"/>
      <c r="G1" s="71"/>
      <c r="H1" s="71"/>
      <c r="I1" s="155" t="s">
        <v>198</v>
      </c>
      <c r="J1" s="156"/>
    </row>
    <row r="2" spans="1:10" x14ac:dyDescent="0.3">
      <c r="A2" s="71" t="s">
        <v>140</v>
      </c>
      <c r="B2" s="71"/>
      <c r="C2" s="71"/>
      <c r="D2" s="71"/>
      <c r="E2" s="71"/>
      <c r="F2" s="71"/>
      <c r="G2" s="71"/>
      <c r="H2" s="71"/>
      <c r="I2" s="157" t="str">
        <f>'ფორმა N1'!K2</f>
        <v>01/09/2020-31/10/2020</v>
      </c>
      <c r="J2" s="156"/>
    </row>
    <row r="3" spans="1:10" x14ac:dyDescent="0.3">
      <c r="A3" s="71"/>
      <c r="B3" s="71"/>
      <c r="C3" s="71"/>
      <c r="D3" s="71"/>
      <c r="E3" s="71"/>
      <c r="F3" s="71"/>
      <c r="G3" s="71"/>
      <c r="H3" s="71"/>
      <c r="I3" s="97"/>
      <c r="J3" s="156"/>
    </row>
    <row r="4" spans="1:10" x14ac:dyDescent="0.3">
      <c r="A4" s="72" t="str">
        <f>'[5]ფორმა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71"/>
      <c r="I4" s="71"/>
      <c r="J4" s="99"/>
    </row>
    <row r="5" spans="1:10" x14ac:dyDescent="0.3">
      <c r="A5" s="198" t="str">
        <f>'ფორმა N1'!A5</f>
        <v>პ/გ  "ახალი ქრისტიან დემოკრატები"</v>
      </c>
      <c r="B5" s="198"/>
      <c r="C5" s="198"/>
      <c r="D5" s="198"/>
      <c r="E5" s="198"/>
      <c r="F5" s="198"/>
      <c r="G5" s="198"/>
      <c r="H5" s="198"/>
      <c r="I5" s="198"/>
      <c r="J5" s="183"/>
    </row>
    <row r="6" spans="1:10" x14ac:dyDescent="0.3">
      <c r="A6" s="72"/>
      <c r="B6" s="71"/>
      <c r="C6" s="71"/>
      <c r="D6" s="71"/>
      <c r="E6" s="71"/>
      <c r="F6" s="71"/>
      <c r="G6" s="71"/>
      <c r="H6" s="71"/>
      <c r="I6" s="71"/>
      <c r="J6" s="99"/>
    </row>
    <row r="7" spans="1:10" x14ac:dyDescent="0.3">
      <c r="A7" s="71"/>
      <c r="B7" s="71"/>
      <c r="C7" s="71"/>
      <c r="D7" s="71"/>
      <c r="E7" s="71"/>
      <c r="F7" s="71"/>
      <c r="G7" s="71"/>
      <c r="H7" s="71"/>
      <c r="I7" s="71"/>
      <c r="J7" s="100"/>
    </row>
    <row r="8" spans="1:10" ht="63.75" customHeight="1" x14ac:dyDescent="0.3">
      <c r="A8" s="158" t="s">
        <v>64</v>
      </c>
      <c r="B8" s="345" t="s">
        <v>356</v>
      </c>
      <c r="C8" s="346" t="s">
        <v>396</v>
      </c>
      <c r="D8" s="346" t="s">
        <v>397</v>
      </c>
      <c r="E8" s="346" t="s">
        <v>357</v>
      </c>
      <c r="F8" s="346" t="s">
        <v>370</v>
      </c>
      <c r="G8" s="346" t="s">
        <v>371</v>
      </c>
      <c r="H8" s="346" t="s">
        <v>398</v>
      </c>
      <c r="I8" s="159" t="s">
        <v>372</v>
      </c>
      <c r="J8" s="100"/>
    </row>
    <row r="9" spans="1:10" x14ac:dyDescent="0.3">
      <c r="A9" s="161">
        <v>1</v>
      </c>
      <c r="B9" s="189"/>
      <c r="C9" s="166"/>
      <c r="D9" s="166"/>
      <c r="E9" s="165"/>
      <c r="F9" s="165"/>
      <c r="G9" s="165"/>
      <c r="H9" s="165"/>
      <c r="I9" s="165"/>
      <c r="J9" s="100"/>
    </row>
    <row r="10" spans="1:10" x14ac:dyDescent="0.3">
      <c r="A10" s="161">
        <v>2</v>
      </c>
      <c r="B10" s="189"/>
      <c r="C10" s="166"/>
      <c r="D10" s="166"/>
      <c r="E10" s="165"/>
      <c r="F10" s="165"/>
      <c r="G10" s="165"/>
      <c r="H10" s="165"/>
      <c r="I10" s="165"/>
      <c r="J10" s="100"/>
    </row>
    <row r="11" spans="1:10" x14ac:dyDescent="0.3">
      <c r="A11" s="161">
        <v>3</v>
      </c>
      <c r="B11" s="189"/>
      <c r="C11" s="166"/>
      <c r="D11" s="166"/>
      <c r="E11" s="165"/>
      <c r="F11" s="165"/>
      <c r="G11" s="165"/>
      <c r="H11" s="165"/>
      <c r="I11" s="165"/>
      <c r="J11" s="100"/>
    </row>
    <row r="12" spans="1:10" x14ac:dyDescent="0.3">
      <c r="A12" s="161">
        <v>4</v>
      </c>
      <c r="B12" s="189"/>
      <c r="C12" s="166"/>
      <c r="D12" s="166"/>
      <c r="E12" s="165"/>
      <c r="F12" s="165"/>
      <c r="G12" s="165"/>
      <c r="H12" s="165"/>
      <c r="I12" s="165"/>
      <c r="J12" s="100"/>
    </row>
    <row r="13" spans="1:10" x14ac:dyDescent="0.3">
      <c r="A13" s="161">
        <v>5</v>
      </c>
      <c r="B13" s="189"/>
      <c r="C13" s="166"/>
      <c r="D13" s="166"/>
      <c r="E13" s="165"/>
      <c r="F13" s="165"/>
      <c r="G13" s="165"/>
      <c r="H13" s="165"/>
      <c r="I13" s="165"/>
      <c r="J13" s="100"/>
    </row>
    <row r="14" spans="1:10" x14ac:dyDescent="0.3">
      <c r="A14" s="161">
        <v>6</v>
      </c>
      <c r="B14" s="189"/>
      <c r="C14" s="166"/>
      <c r="D14" s="166"/>
      <c r="E14" s="165"/>
      <c r="F14" s="165"/>
      <c r="G14" s="165"/>
      <c r="H14" s="165"/>
      <c r="I14" s="165"/>
      <c r="J14" s="100"/>
    </row>
    <row r="15" spans="1:10" x14ac:dyDescent="0.3">
      <c r="A15" s="161">
        <v>7</v>
      </c>
      <c r="B15" s="189"/>
      <c r="C15" s="166"/>
      <c r="D15" s="166"/>
      <c r="E15" s="165"/>
      <c r="F15" s="165"/>
      <c r="G15" s="165"/>
      <c r="H15" s="165"/>
      <c r="I15" s="165"/>
      <c r="J15" s="100"/>
    </row>
    <row r="16" spans="1:10" x14ac:dyDescent="0.3">
      <c r="A16" s="161">
        <v>8</v>
      </c>
      <c r="B16" s="189"/>
      <c r="C16" s="166"/>
      <c r="D16" s="166"/>
      <c r="E16" s="165"/>
      <c r="F16" s="165"/>
      <c r="G16" s="165"/>
      <c r="H16" s="165"/>
      <c r="I16" s="165"/>
      <c r="J16" s="100"/>
    </row>
    <row r="17" spans="1:10" x14ac:dyDescent="0.3">
      <c r="A17" s="161">
        <v>9</v>
      </c>
      <c r="B17" s="189"/>
      <c r="C17" s="166"/>
      <c r="D17" s="166"/>
      <c r="E17" s="165"/>
      <c r="F17" s="165"/>
      <c r="G17" s="165"/>
      <c r="H17" s="165"/>
      <c r="I17" s="165"/>
      <c r="J17" s="100"/>
    </row>
    <row r="18" spans="1:10" x14ac:dyDescent="0.3">
      <c r="A18" s="161">
        <v>10</v>
      </c>
      <c r="B18" s="189"/>
      <c r="C18" s="166"/>
      <c r="D18" s="166"/>
      <c r="E18" s="165"/>
      <c r="F18" s="165"/>
      <c r="G18" s="165"/>
      <c r="H18" s="165"/>
      <c r="I18" s="165"/>
      <c r="J18" s="100"/>
    </row>
    <row r="19" spans="1:10" x14ac:dyDescent="0.3">
      <c r="A19" s="161">
        <v>11</v>
      </c>
      <c r="B19" s="189"/>
      <c r="C19" s="166"/>
      <c r="D19" s="166"/>
      <c r="E19" s="165"/>
      <c r="F19" s="165"/>
      <c r="G19" s="165"/>
      <c r="H19" s="165"/>
      <c r="I19" s="165"/>
      <c r="J19" s="100"/>
    </row>
    <row r="20" spans="1:10" x14ac:dyDescent="0.3">
      <c r="A20" s="161">
        <v>12</v>
      </c>
      <c r="B20" s="189"/>
      <c r="C20" s="166"/>
      <c r="D20" s="166"/>
      <c r="E20" s="165"/>
      <c r="F20" s="165"/>
      <c r="G20" s="165"/>
      <c r="H20" s="165"/>
      <c r="I20" s="165"/>
      <c r="J20" s="100"/>
    </row>
    <row r="21" spans="1:10" x14ac:dyDescent="0.3">
      <c r="A21" s="161">
        <v>13</v>
      </c>
      <c r="B21" s="189"/>
      <c r="C21" s="166"/>
      <c r="D21" s="166"/>
      <c r="E21" s="165"/>
      <c r="F21" s="165"/>
      <c r="G21" s="165"/>
      <c r="H21" s="165"/>
      <c r="I21" s="165"/>
      <c r="J21" s="100"/>
    </row>
    <row r="22" spans="1:10" x14ac:dyDescent="0.3">
      <c r="A22" s="161">
        <v>14</v>
      </c>
      <c r="B22" s="189"/>
      <c r="C22" s="166"/>
      <c r="D22" s="166"/>
      <c r="E22" s="165"/>
      <c r="F22" s="165"/>
      <c r="G22" s="165"/>
      <c r="H22" s="165"/>
      <c r="I22" s="165"/>
      <c r="J22" s="100"/>
    </row>
    <row r="23" spans="1:10" x14ac:dyDescent="0.3">
      <c r="A23" s="161">
        <v>15</v>
      </c>
      <c r="B23" s="189"/>
      <c r="C23" s="166"/>
      <c r="D23" s="166"/>
      <c r="E23" s="165"/>
      <c r="F23" s="165"/>
      <c r="G23" s="165"/>
      <c r="H23" s="165"/>
      <c r="I23" s="165"/>
      <c r="J23" s="100"/>
    </row>
    <row r="24" spans="1:10" x14ac:dyDescent="0.3">
      <c r="A24" s="161">
        <v>16</v>
      </c>
      <c r="B24" s="189"/>
      <c r="C24" s="166"/>
      <c r="D24" s="166"/>
      <c r="E24" s="165"/>
      <c r="F24" s="165"/>
      <c r="G24" s="165"/>
      <c r="H24" s="165"/>
      <c r="I24" s="165"/>
      <c r="J24" s="100"/>
    </row>
    <row r="25" spans="1:10" x14ac:dyDescent="0.3">
      <c r="A25" s="161">
        <v>17</v>
      </c>
      <c r="B25" s="189"/>
      <c r="C25" s="166"/>
      <c r="D25" s="166"/>
      <c r="E25" s="165"/>
      <c r="F25" s="165"/>
      <c r="G25" s="165"/>
      <c r="H25" s="165"/>
      <c r="I25" s="165"/>
      <c r="J25" s="100"/>
    </row>
    <row r="26" spans="1:10" x14ac:dyDescent="0.3">
      <c r="A26" s="161">
        <v>18</v>
      </c>
      <c r="B26" s="189"/>
      <c r="C26" s="166"/>
      <c r="D26" s="166"/>
      <c r="E26" s="165"/>
      <c r="F26" s="165"/>
      <c r="G26" s="165"/>
      <c r="H26" s="165"/>
      <c r="I26" s="165"/>
      <c r="J26" s="100"/>
    </row>
    <row r="27" spans="1:10" x14ac:dyDescent="0.3">
      <c r="A27" s="161">
        <v>19</v>
      </c>
      <c r="B27" s="189"/>
      <c r="C27" s="166"/>
      <c r="D27" s="166"/>
      <c r="E27" s="165"/>
      <c r="F27" s="165"/>
      <c r="G27" s="165"/>
      <c r="H27" s="165"/>
      <c r="I27" s="165"/>
      <c r="J27" s="100"/>
    </row>
    <row r="28" spans="1:10" x14ac:dyDescent="0.3">
      <c r="A28" s="161">
        <v>20</v>
      </c>
      <c r="B28" s="189"/>
      <c r="C28" s="166"/>
      <c r="D28" s="166"/>
      <c r="E28" s="165"/>
      <c r="F28" s="165"/>
      <c r="G28" s="165"/>
      <c r="H28" s="165"/>
      <c r="I28" s="165"/>
      <c r="J28" s="100"/>
    </row>
    <row r="29" spans="1:10" x14ac:dyDescent="0.3">
      <c r="A29" s="161">
        <v>21</v>
      </c>
      <c r="B29" s="189"/>
      <c r="C29" s="169"/>
      <c r="D29" s="169"/>
      <c r="E29" s="168"/>
      <c r="F29" s="168"/>
      <c r="G29" s="168"/>
      <c r="H29" s="235"/>
      <c r="I29" s="165"/>
      <c r="J29" s="100"/>
    </row>
    <row r="30" spans="1:10" x14ac:dyDescent="0.3">
      <c r="A30" s="161">
        <v>22</v>
      </c>
      <c r="B30" s="189"/>
      <c r="C30" s="169"/>
      <c r="D30" s="169"/>
      <c r="E30" s="168"/>
      <c r="F30" s="168"/>
      <c r="G30" s="168"/>
      <c r="H30" s="235"/>
      <c r="I30" s="165"/>
      <c r="J30" s="100"/>
    </row>
    <row r="31" spans="1:10" x14ac:dyDescent="0.3">
      <c r="A31" s="161">
        <v>23</v>
      </c>
      <c r="B31" s="189"/>
      <c r="C31" s="169"/>
      <c r="D31" s="169"/>
      <c r="E31" s="168"/>
      <c r="F31" s="168"/>
      <c r="G31" s="168"/>
      <c r="H31" s="235"/>
      <c r="I31" s="165"/>
      <c r="J31" s="100"/>
    </row>
    <row r="32" spans="1:10" x14ac:dyDescent="0.3">
      <c r="A32" s="161">
        <v>24</v>
      </c>
      <c r="B32" s="189"/>
      <c r="C32" s="169"/>
      <c r="D32" s="169"/>
      <c r="E32" s="168"/>
      <c r="F32" s="168"/>
      <c r="G32" s="168"/>
      <c r="H32" s="235"/>
      <c r="I32" s="165"/>
      <c r="J32" s="100"/>
    </row>
    <row r="33" spans="1:12" x14ac:dyDescent="0.3">
      <c r="A33" s="161">
        <v>25</v>
      </c>
      <c r="B33" s="189"/>
      <c r="C33" s="169"/>
      <c r="D33" s="169"/>
      <c r="E33" s="168"/>
      <c r="F33" s="168"/>
      <c r="G33" s="168"/>
      <c r="H33" s="235"/>
      <c r="I33" s="165"/>
      <c r="J33" s="100"/>
    </row>
    <row r="34" spans="1:12" x14ac:dyDescent="0.3">
      <c r="A34" s="161">
        <v>26</v>
      </c>
      <c r="B34" s="189"/>
      <c r="C34" s="169"/>
      <c r="D34" s="169"/>
      <c r="E34" s="168"/>
      <c r="F34" s="168"/>
      <c r="G34" s="168"/>
      <c r="H34" s="235"/>
      <c r="I34" s="165"/>
      <c r="J34" s="100"/>
    </row>
    <row r="35" spans="1:12" x14ac:dyDescent="0.3">
      <c r="A35" s="161">
        <v>27</v>
      </c>
      <c r="B35" s="189"/>
      <c r="C35" s="169"/>
      <c r="D35" s="169"/>
      <c r="E35" s="168"/>
      <c r="F35" s="168"/>
      <c r="G35" s="168"/>
      <c r="H35" s="235"/>
      <c r="I35" s="165"/>
      <c r="J35" s="100"/>
    </row>
    <row r="36" spans="1:12" x14ac:dyDescent="0.3">
      <c r="A36" s="161">
        <v>28</v>
      </c>
      <c r="B36" s="189"/>
      <c r="C36" s="169"/>
      <c r="D36" s="169"/>
      <c r="E36" s="168"/>
      <c r="F36" s="168"/>
      <c r="G36" s="168"/>
      <c r="H36" s="235"/>
      <c r="I36" s="165"/>
      <c r="J36" s="100"/>
    </row>
    <row r="37" spans="1:12" x14ac:dyDescent="0.3">
      <c r="A37" s="161">
        <v>29</v>
      </c>
      <c r="B37" s="189"/>
      <c r="C37" s="169"/>
      <c r="D37" s="169"/>
      <c r="E37" s="168"/>
      <c r="F37" s="168"/>
      <c r="G37" s="168"/>
      <c r="H37" s="235"/>
      <c r="I37" s="165"/>
      <c r="J37" s="100"/>
    </row>
    <row r="38" spans="1:12" x14ac:dyDescent="0.3">
      <c r="A38" s="161" t="s">
        <v>273</v>
      </c>
      <c r="B38" s="189"/>
      <c r="C38" s="169"/>
      <c r="D38" s="169"/>
      <c r="E38" s="168"/>
      <c r="F38" s="168"/>
      <c r="G38" s="236"/>
      <c r="H38" s="245" t="s">
        <v>389</v>
      </c>
      <c r="I38" s="350">
        <f>SUM(I9:I37)</f>
        <v>0</v>
      </c>
      <c r="J38" s="100"/>
    </row>
    <row r="40" spans="1:12" x14ac:dyDescent="0.3">
      <c r="A40" s="176" t="s">
        <v>414</v>
      </c>
    </row>
    <row r="42" spans="1:12" x14ac:dyDescent="0.3">
      <c r="B42" s="178" t="s">
        <v>107</v>
      </c>
      <c r="F42" s="179"/>
    </row>
    <row r="43" spans="1:12" x14ac:dyDescent="0.3">
      <c r="F43" s="177"/>
      <c r="I43" s="177"/>
      <c r="J43" s="177"/>
      <c r="K43" s="177"/>
      <c r="L43" s="177"/>
    </row>
    <row r="44" spans="1:12" x14ac:dyDescent="0.3">
      <c r="C44" s="180"/>
      <c r="F44" s="180"/>
      <c r="G44" s="180"/>
      <c r="H44" s="183"/>
      <c r="I44" s="181"/>
      <c r="J44" s="177"/>
      <c r="K44" s="177"/>
      <c r="L44" s="177"/>
    </row>
    <row r="45" spans="1:12" x14ac:dyDescent="0.3">
      <c r="A45" s="177"/>
      <c r="C45" s="182" t="s">
        <v>263</v>
      </c>
      <c r="F45" s="183" t="s">
        <v>268</v>
      </c>
      <c r="G45" s="182"/>
      <c r="H45" s="182"/>
      <c r="I45" s="181"/>
      <c r="J45" s="177"/>
      <c r="K45" s="177"/>
      <c r="L45" s="177"/>
    </row>
    <row r="46" spans="1:12" x14ac:dyDescent="0.3">
      <c r="A46" s="177"/>
      <c r="C46" s="184" t="s">
        <v>139</v>
      </c>
      <c r="F46" s="176" t="s">
        <v>264</v>
      </c>
      <c r="I46" s="177"/>
      <c r="J46" s="177"/>
      <c r="K46" s="177"/>
      <c r="L46" s="177"/>
    </row>
    <row r="47" spans="1:12" s="177" customFormat="1" x14ac:dyDescent="0.3">
      <c r="B47" s="176"/>
      <c r="C47" s="184"/>
      <c r="G47" s="184"/>
      <c r="H47" s="184"/>
    </row>
    <row r="48" spans="1:12" s="177" customFormat="1" ht="12.75" x14ac:dyDescent="0.2"/>
    <row r="49" s="177" customFormat="1" ht="12.75" x14ac:dyDescent="0.2"/>
    <row r="50" s="177" customFormat="1" ht="12.75" x14ac:dyDescent="0.2"/>
    <row r="51" s="17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7.28515625" style="192" customWidth="1"/>
    <col min="2" max="2" width="57.28515625" style="192" customWidth="1"/>
    <col min="3" max="3" width="24.140625" style="192" customWidth="1"/>
    <col min="4" max="16384" width="9.140625" style="192"/>
  </cols>
  <sheetData>
    <row r="1" spans="1:3" s="6" customFormat="1" ht="18.75" customHeight="1" x14ac:dyDescent="0.3">
      <c r="A1" s="554" t="s">
        <v>478</v>
      </c>
      <c r="B1" s="554"/>
      <c r="C1" s="355" t="s">
        <v>109</v>
      </c>
    </row>
    <row r="2" spans="1:3" s="6" customFormat="1" ht="15" x14ac:dyDescent="0.3">
      <c r="A2" s="554"/>
      <c r="B2" s="554"/>
      <c r="C2" s="352" t="str">
        <f>'ფორმა N1'!K2</f>
        <v>01/09/2020-31/10/2020</v>
      </c>
    </row>
    <row r="3" spans="1:3" s="6" customFormat="1" ht="15" x14ac:dyDescent="0.3">
      <c r="A3" s="389" t="s">
        <v>140</v>
      </c>
      <c r="B3" s="353"/>
      <c r="C3" s="354"/>
    </row>
    <row r="4" spans="1:3" s="6" customFormat="1" ht="15" x14ac:dyDescent="0.3">
      <c r="A4" s="109"/>
      <c r="B4" s="353"/>
      <c r="C4" s="354"/>
    </row>
    <row r="5" spans="1:3" s="21" customFormat="1" ht="15" x14ac:dyDescent="0.3">
      <c r="A5" s="555" t="s">
        <v>269</v>
      </c>
      <c r="B5" s="555"/>
      <c r="C5" s="109"/>
    </row>
    <row r="6" spans="1:3" s="21" customFormat="1" ht="15" x14ac:dyDescent="0.3">
      <c r="A6" s="556" t="str">
        <f>'ფორმა N1'!A5</f>
        <v>პ/გ  "ახალი ქრისტიან დემოკრატები"</v>
      </c>
      <c r="B6" s="556"/>
      <c r="C6" s="109"/>
    </row>
    <row r="7" spans="1:3" x14ac:dyDescent="0.2">
      <c r="A7" s="390"/>
      <c r="B7" s="390"/>
      <c r="C7" s="390"/>
    </row>
    <row r="8" spans="1:3" x14ac:dyDescent="0.2">
      <c r="A8" s="390"/>
      <c r="B8" s="390"/>
      <c r="C8" s="390"/>
    </row>
    <row r="9" spans="1:3" ht="30" customHeight="1" x14ac:dyDescent="0.2">
      <c r="A9" s="391" t="s">
        <v>64</v>
      </c>
      <c r="B9" s="391" t="s">
        <v>11</v>
      </c>
      <c r="C9" s="392" t="s">
        <v>9</v>
      </c>
    </row>
    <row r="10" spans="1:3" ht="15" x14ac:dyDescent="0.3">
      <c r="A10" s="393">
        <v>1</v>
      </c>
      <c r="B10" s="394" t="s">
        <v>57</v>
      </c>
      <c r="C10" s="409">
        <f>'ფორმა N5'!D9</f>
        <v>420729.25</v>
      </c>
    </row>
    <row r="11" spans="1:3" ht="15" x14ac:dyDescent="0.3">
      <c r="A11" s="396">
        <v>1.1000000000000001</v>
      </c>
      <c r="B11" s="394" t="s">
        <v>479</v>
      </c>
      <c r="C11" s="410">
        <f>'ფორმა N5'!D37</f>
        <v>0</v>
      </c>
    </row>
    <row r="12" spans="1:3" ht="15" x14ac:dyDescent="0.3">
      <c r="A12" s="397" t="s">
        <v>30</v>
      </c>
      <c r="B12" s="394" t="s">
        <v>480</v>
      </c>
      <c r="C12" s="410">
        <f>'ფორმა N5'!D38</f>
        <v>0</v>
      </c>
    </row>
    <row r="13" spans="1:3" ht="15" x14ac:dyDescent="0.3">
      <c r="A13" s="396">
        <v>1.2</v>
      </c>
      <c r="B13" s="394" t="s">
        <v>58</v>
      </c>
      <c r="C13" s="410">
        <f>'ფორმა N5'!D10</f>
        <v>393025.28000000003</v>
      </c>
    </row>
    <row r="14" spans="1:3" ht="15" x14ac:dyDescent="0.3">
      <c r="A14" s="396">
        <v>1.3</v>
      </c>
      <c r="B14" s="394" t="s">
        <v>481</v>
      </c>
      <c r="C14" s="410">
        <f>'ფორმა N5'!D15</f>
        <v>12470</v>
      </c>
    </row>
    <row r="15" spans="1:3" ht="15" x14ac:dyDescent="0.2">
      <c r="A15" s="553"/>
      <c r="B15" s="553"/>
      <c r="C15" s="553"/>
    </row>
    <row r="16" spans="1:3" ht="30" customHeight="1" x14ac:dyDescent="0.2">
      <c r="A16" s="391" t="s">
        <v>64</v>
      </c>
      <c r="B16" s="391" t="s">
        <v>244</v>
      </c>
      <c r="C16" s="392" t="s">
        <v>67</v>
      </c>
    </row>
    <row r="17" spans="1:4" ht="15" x14ac:dyDescent="0.3">
      <c r="A17" s="393">
        <v>2</v>
      </c>
      <c r="B17" s="394" t="s">
        <v>482</v>
      </c>
      <c r="C17" s="395">
        <f>'ფორმა N2'!D9+'ფორმა N2'!C26+'ფორმა N3'!D9+'ფორმა N3'!C26</f>
        <v>413461</v>
      </c>
    </row>
    <row r="18" spans="1:4" ht="15" x14ac:dyDescent="0.3">
      <c r="A18" s="398">
        <v>2.1</v>
      </c>
      <c r="B18" s="394" t="s">
        <v>483</v>
      </c>
      <c r="C18" s="394">
        <f>'ფორმა N2'!D17+'ფორმა N3'!D17</f>
        <v>409354</v>
      </c>
    </row>
    <row r="19" spans="1:4" ht="15" x14ac:dyDescent="0.3">
      <c r="A19" s="398">
        <v>2.2000000000000002</v>
      </c>
      <c r="B19" s="394" t="s">
        <v>484</v>
      </c>
      <c r="C19" s="394">
        <f>'ფორმა N2'!D18+'ფორმა N3'!D18</f>
        <v>3507</v>
      </c>
    </row>
    <row r="20" spans="1:4" ht="15" x14ac:dyDescent="0.3">
      <c r="A20" s="398">
        <v>2.2999999999999998</v>
      </c>
      <c r="B20" s="394" t="s">
        <v>485</v>
      </c>
      <c r="C20" s="399">
        <f>SUM(C21:C25)</f>
        <v>0</v>
      </c>
    </row>
    <row r="21" spans="1:4" ht="15" x14ac:dyDescent="0.3">
      <c r="A21" s="397" t="s">
        <v>486</v>
      </c>
      <c r="B21" s="400" t="s">
        <v>487</v>
      </c>
      <c r="C21" s="394">
        <f>'ფორმა N2'!D13+'ფორმა N3'!D13</f>
        <v>0</v>
      </c>
    </row>
    <row r="22" spans="1:4" ht="15" x14ac:dyDescent="0.3">
      <c r="A22" s="397" t="s">
        <v>488</v>
      </c>
      <c r="B22" s="400" t="s">
        <v>489</v>
      </c>
      <c r="C22" s="394">
        <f>'ფორმა N2'!C27+'ფორმა N3'!C27</f>
        <v>0</v>
      </c>
    </row>
    <row r="23" spans="1:4" ht="15" x14ac:dyDescent="0.3">
      <c r="A23" s="397" t="s">
        <v>490</v>
      </c>
      <c r="B23" s="400" t="s">
        <v>491</v>
      </c>
      <c r="C23" s="394">
        <f>'ფორმა N2'!D14+'ფორმა N3'!D14</f>
        <v>0</v>
      </c>
    </row>
    <row r="24" spans="1:4" ht="15" x14ac:dyDescent="0.3">
      <c r="A24" s="397" t="s">
        <v>492</v>
      </c>
      <c r="B24" s="400" t="s">
        <v>493</v>
      </c>
      <c r="C24" s="394">
        <f>'ფორმა N2'!C31+'ფორმა N3'!C31</f>
        <v>0</v>
      </c>
    </row>
    <row r="25" spans="1:4" ht="15" x14ac:dyDescent="0.3">
      <c r="A25" s="397" t="s">
        <v>494</v>
      </c>
      <c r="B25" s="400" t="s">
        <v>495</v>
      </c>
      <c r="C25" s="394">
        <f>'ფორმა N2'!D11+'ფორმა N3'!D11</f>
        <v>0</v>
      </c>
    </row>
    <row r="26" spans="1:4" ht="15" x14ac:dyDescent="0.3">
      <c r="A26" s="407"/>
      <c r="B26" s="406"/>
      <c r="C26" s="405"/>
    </row>
    <row r="27" spans="1:4" ht="15" x14ac:dyDescent="0.3">
      <c r="A27" s="407"/>
      <c r="B27" s="406"/>
      <c r="C27" s="405"/>
    </row>
    <row r="28" spans="1:4" ht="15" x14ac:dyDescent="0.3">
      <c r="A28" s="21"/>
      <c r="B28" s="21"/>
      <c r="C28" s="21"/>
      <c r="D28" s="404"/>
    </row>
    <row r="29" spans="1:4" ht="15" x14ac:dyDescent="0.3">
      <c r="A29" s="190" t="s">
        <v>107</v>
      </c>
      <c r="B29" s="21"/>
      <c r="C29" s="21"/>
      <c r="D29" s="404"/>
    </row>
    <row r="30" spans="1:4" ht="15" x14ac:dyDescent="0.3">
      <c r="A30" s="21"/>
      <c r="B30" s="21"/>
      <c r="C30" s="21"/>
      <c r="D30" s="404"/>
    </row>
    <row r="31" spans="1:4" ht="15" x14ac:dyDescent="0.3">
      <c r="A31" s="21"/>
      <c r="B31" s="21"/>
      <c r="C31" s="21"/>
      <c r="D31" s="403"/>
    </row>
    <row r="32" spans="1:4" ht="15" x14ac:dyDescent="0.3">
      <c r="B32" s="190" t="s">
        <v>266</v>
      </c>
      <c r="C32" s="21"/>
      <c r="D32" s="403"/>
    </row>
    <row r="33" spans="2:4" ht="15" x14ac:dyDescent="0.3">
      <c r="B33" s="21" t="s">
        <v>265</v>
      </c>
      <c r="C33" s="21"/>
      <c r="D33" s="403"/>
    </row>
    <row r="34" spans="2:4" x14ac:dyDescent="0.2">
      <c r="B34" s="402" t="s">
        <v>139</v>
      </c>
      <c r="D34" s="401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58">
        <v>40907</v>
      </c>
      <c r="C2" t="s">
        <v>200</v>
      </c>
      <c r="E2" t="s">
        <v>231</v>
      </c>
      <c r="G2" s="60" t="s">
        <v>236</v>
      </c>
    </row>
    <row r="3" spans="1:7" ht="15" x14ac:dyDescent="0.2">
      <c r="A3" s="58">
        <v>40908</v>
      </c>
      <c r="C3" t="s">
        <v>201</v>
      </c>
      <c r="E3" t="s">
        <v>232</v>
      </c>
      <c r="G3" s="60" t="s">
        <v>237</v>
      </c>
    </row>
    <row r="4" spans="1:7" ht="15" x14ac:dyDescent="0.2">
      <c r="A4" s="58">
        <v>40909</v>
      </c>
      <c r="C4" t="s">
        <v>202</v>
      </c>
      <c r="E4" t="s">
        <v>233</v>
      </c>
      <c r="G4" s="60" t="s">
        <v>238</v>
      </c>
    </row>
    <row r="5" spans="1:7" x14ac:dyDescent="0.2">
      <c r="A5" s="58">
        <v>40910</v>
      </c>
      <c r="C5" t="s">
        <v>203</v>
      </c>
      <c r="E5" t="s">
        <v>234</v>
      </c>
    </row>
    <row r="6" spans="1:7" x14ac:dyDescent="0.2">
      <c r="A6" s="58">
        <v>40911</v>
      </c>
      <c r="C6" t="s">
        <v>204</v>
      </c>
    </row>
    <row r="7" spans="1:7" x14ac:dyDescent="0.2">
      <c r="A7" s="58">
        <v>40912</v>
      </c>
      <c r="C7" t="s">
        <v>205</v>
      </c>
    </row>
    <row r="8" spans="1:7" x14ac:dyDescent="0.2">
      <c r="A8" s="58">
        <v>40913</v>
      </c>
      <c r="C8" t="s">
        <v>206</v>
      </c>
    </row>
    <row r="9" spans="1:7" x14ac:dyDescent="0.2">
      <c r="A9" s="58">
        <v>40914</v>
      </c>
      <c r="C9" t="s">
        <v>207</v>
      </c>
    </row>
    <row r="10" spans="1:7" x14ac:dyDescent="0.2">
      <c r="A10" s="58">
        <v>40915</v>
      </c>
      <c r="C10" t="s">
        <v>208</v>
      </c>
    </row>
    <row r="11" spans="1:7" x14ac:dyDescent="0.2">
      <c r="A11" s="58">
        <v>40916</v>
      </c>
      <c r="C11" t="s">
        <v>209</v>
      </c>
    </row>
    <row r="12" spans="1:7" x14ac:dyDescent="0.2">
      <c r="A12" s="58">
        <v>40917</v>
      </c>
      <c r="C12" t="s">
        <v>210</v>
      </c>
    </row>
    <row r="13" spans="1:7" x14ac:dyDescent="0.2">
      <c r="A13" s="58">
        <v>40918</v>
      </c>
      <c r="C13" t="s">
        <v>211</v>
      </c>
    </row>
    <row r="14" spans="1:7" x14ac:dyDescent="0.2">
      <c r="A14" s="58">
        <v>40919</v>
      </c>
      <c r="C14" t="s">
        <v>212</v>
      </c>
    </row>
    <row r="15" spans="1:7" x14ac:dyDescent="0.2">
      <c r="A15" s="58">
        <v>40920</v>
      </c>
      <c r="C15" t="s">
        <v>213</v>
      </c>
    </row>
    <row r="16" spans="1:7" x14ac:dyDescent="0.2">
      <c r="A16" s="58">
        <v>40921</v>
      </c>
      <c r="C16" t="s">
        <v>214</v>
      </c>
    </row>
    <row r="17" spans="1:3" x14ac:dyDescent="0.2">
      <c r="A17" s="58">
        <v>40922</v>
      </c>
      <c r="C17" t="s">
        <v>215</v>
      </c>
    </row>
    <row r="18" spans="1:3" x14ac:dyDescent="0.2">
      <c r="A18" s="58">
        <v>40923</v>
      </c>
      <c r="C18" t="s">
        <v>216</v>
      </c>
    </row>
    <row r="19" spans="1:3" x14ac:dyDescent="0.2">
      <c r="A19" s="58">
        <v>40924</v>
      </c>
      <c r="C19" t="s">
        <v>217</v>
      </c>
    </row>
    <row r="20" spans="1:3" x14ac:dyDescent="0.2">
      <c r="A20" s="58">
        <v>40925</v>
      </c>
      <c r="C20" t="s">
        <v>218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I11" sqref="I11"/>
    </sheetView>
  </sheetViews>
  <sheetFormatPr defaultRowHeight="12.75" x14ac:dyDescent="0.2"/>
  <cols>
    <col min="1" max="1" width="4.28515625" style="480" customWidth="1"/>
    <col min="2" max="2" width="20.7109375" style="480" customWidth="1"/>
    <col min="3" max="3" width="16.7109375" style="480" customWidth="1"/>
    <col min="4" max="4" width="17.85546875" style="480" customWidth="1"/>
    <col min="5" max="5" width="12.7109375" style="480" customWidth="1"/>
    <col min="6" max="6" width="21.85546875" style="480" customWidth="1"/>
    <col min="7" max="7" width="11.28515625" style="480" bestFit="1" customWidth="1"/>
    <col min="8" max="8" width="17.7109375" style="480" customWidth="1"/>
    <col min="9" max="16384" width="9.140625" style="480"/>
  </cols>
  <sheetData>
    <row r="1" spans="1:8" ht="15" x14ac:dyDescent="0.2">
      <c r="A1" s="560" t="s">
        <v>622</v>
      </c>
      <c r="B1" s="560"/>
      <c r="C1" s="560"/>
      <c r="D1" s="560"/>
      <c r="E1" s="560"/>
      <c r="F1" s="560"/>
      <c r="G1" s="73" t="s">
        <v>109</v>
      </c>
      <c r="H1" s="73"/>
    </row>
    <row r="2" spans="1:8" ht="15" x14ac:dyDescent="0.3">
      <c r="A2" s="561" t="s">
        <v>140</v>
      </c>
      <c r="B2" s="561"/>
      <c r="C2" s="561"/>
      <c r="D2" s="561"/>
      <c r="E2" s="481"/>
      <c r="F2" s="481"/>
      <c r="G2" s="482" t="str">
        <f>'ფორმა N1'!K2</f>
        <v>01/09/2020-31/10/2020</v>
      </c>
      <c r="H2" s="482"/>
    </row>
    <row r="3" spans="1:8" ht="15" x14ac:dyDescent="0.3">
      <c r="A3" s="481"/>
      <c r="B3" s="481"/>
      <c r="C3" s="481"/>
      <c r="D3" s="481"/>
      <c r="E3" s="481"/>
      <c r="F3" s="481"/>
      <c r="G3" s="481"/>
      <c r="H3" s="481"/>
    </row>
    <row r="4" spans="1:8" ht="15" x14ac:dyDescent="0.3">
      <c r="A4" s="562" t="s">
        <v>623</v>
      </c>
      <c r="B4" s="562"/>
      <c r="C4" s="562"/>
      <c r="D4" s="483" t="s">
        <v>624</v>
      </c>
      <c r="E4" s="481"/>
      <c r="F4" s="481"/>
      <c r="G4" s="481"/>
      <c r="H4" s="481"/>
    </row>
    <row r="6" spans="1:8" ht="15" x14ac:dyDescent="0.3">
      <c r="A6" s="557" t="s">
        <v>625</v>
      </c>
      <c r="B6" s="557"/>
      <c r="C6" s="557"/>
      <c r="D6" s="559" t="s">
        <v>501</v>
      </c>
      <c r="E6" s="559"/>
      <c r="F6" s="484"/>
      <c r="G6" s="485"/>
      <c r="H6" s="486"/>
    </row>
    <row r="7" spans="1:8" ht="15" x14ac:dyDescent="0.3">
      <c r="A7" s="557" t="s">
        <v>626</v>
      </c>
      <c r="B7" s="557"/>
      <c r="C7" s="557"/>
      <c r="D7" s="558" t="s">
        <v>502</v>
      </c>
      <c r="E7" s="559"/>
      <c r="F7" s="484"/>
      <c r="G7" s="485"/>
      <c r="H7" s="486"/>
    </row>
    <row r="8" spans="1:8" ht="15" x14ac:dyDescent="0.3">
      <c r="A8" s="557" t="s">
        <v>627</v>
      </c>
      <c r="B8" s="557"/>
      <c r="C8" s="557"/>
      <c r="D8" s="559" t="s">
        <v>503</v>
      </c>
      <c r="E8" s="559"/>
      <c r="F8" s="484"/>
      <c r="G8" s="485"/>
      <c r="H8" s="486"/>
    </row>
    <row r="9" spans="1:8" ht="15" x14ac:dyDescent="0.3">
      <c r="A9" s="563" t="s">
        <v>628</v>
      </c>
      <c r="B9" s="563"/>
      <c r="C9" s="563"/>
      <c r="D9" s="564">
        <v>44133</v>
      </c>
      <c r="E9" s="559"/>
      <c r="F9" s="484"/>
      <c r="G9" s="485"/>
      <c r="H9" s="486"/>
    </row>
    <row r="10" spans="1:8" ht="15" x14ac:dyDescent="0.3">
      <c r="A10" s="563" t="s">
        <v>629</v>
      </c>
      <c r="B10" s="563"/>
      <c r="C10" s="563"/>
      <c r="D10" s="559"/>
      <c r="E10" s="559"/>
      <c r="F10" s="484"/>
      <c r="G10" s="485"/>
      <c r="H10" s="486"/>
    </row>
    <row r="11" spans="1:8" ht="15" x14ac:dyDescent="0.3">
      <c r="A11" s="563" t="s">
        <v>630</v>
      </c>
      <c r="B11" s="563"/>
      <c r="C11" s="563"/>
      <c r="D11" s="565" t="s">
        <v>524</v>
      </c>
      <c r="E11" s="566"/>
      <c r="F11" s="484"/>
      <c r="G11" s="485"/>
      <c r="H11" s="486"/>
    </row>
    <row r="12" spans="1:8" ht="15" x14ac:dyDescent="0.3">
      <c r="A12" s="563" t="s">
        <v>631</v>
      </c>
      <c r="B12" s="563"/>
      <c r="C12" s="563"/>
      <c r="D12" s="559" t="s">
        <v>678</v>
      </c>
      <c r="E12" s="559"/>
      <c r="F12" s="484"/>
      <c r="G12" s="485"/>
      <c r="H12" s="486"/>
    </row>
    <row r="13" spans="1:8" ht="15" x14ac:dyDescent="0.3">
      <c r="A13" s="567" t="s">
        <v>632</v>
      </c>
      <c r="B13" s="567"/>
      <c r="C13" s="567"/>
      <c r="D13" s="558"/>
      <c r="E13" s="559"/>
      <c r="F13" s="484"/>
      <c r="G13" s="485"/>
      <c r="H13" s="486"/>
    </row>
    <row r="14" spans="1:8" ht="15" x14ac:dyDescent="0.3">
      <c r="A14" s="557" t="s">
        <v>633</v>
      </c>
      <c r="B14" s="557"/>
      <c r="C14" s="557"/>
      <c r="D14" s="559"/>
      <c r="E14" s="559"/>
      <c r="F14" s="484"/>
      <c r="G14" s="485"/>
      <c r="H14" s="486"/>
    </row>
    <row r="15" spans="1:8" x14ac:dyDescent="0.2">
      <c r="E15" s="484"/>
      <c r="F15" s="484"/>
      <c r="G15" s="484"/>
    </row>
    <row r="16" spans="1:8" ht="15" x14ac:dyDescent="0.3">
      <c r="A16" s="569" t="s">
        <v>634</v>
      </c>
      <c r="B16" s="569"/>
      <c r="C16" s="569"/>
      <c r="D16" s="569"/>
      <c r="E16" s="486"/>
      <c r="F16" s="486"/>
      <c r="G16" s="486"/>
      <c r="H16" s="486"/>
    </row>
    <row r="17" spans="1:8" ht="15" x14ac:dyDescent="0.3">
      <c r="A17" s="487" t="s">
        <v>64</v>
      </c>
      <c r="B17" s="488" t="s">
        <v>227</v>
      </c>
      <c r="C17" s="488" t="s">
        <v>324</v>
      </c>
      <c r="D17" s="488" t="s">
        <v>325</v>
      </c>
      <c r="E17" s="488" t="s">
        <v>329</v>
      </c>
      <c r="F17" s="488" t="s">
        <v>332</v>
      </c>
      <c r="G17" s="488" t="s">
        <v>635</v>
      </c>
      <c r="H17" s="488" t="s">
        <v>636</v>
      </c>
    </row>
    <row r="18" spans="1:8" ht="30" x14ac:dyDescent="0.2">
      <c r="A18" s="489">
        <v>1</v>
      </c>
      <c r="B18" s="516" t="s">
        <v>524</v>
      </c>
      <c r="C18" s="517" t="s">
        <v>522</v>
      </c>
      <c r="D18" s="518" t="s">
        <v>523</v>
      </c>
      <c r="E18" s="490" t="s">
        <v>679</v>
      </c>
      <c r="F18" s="490" t="s">
        <v>331</v>
      </c>
      <c r="G18" s="519">
        <v>305560</v>
      </c>
      <c r="H18" s="450" t="s">
        <v>653</v>
      </c>
    </row>
    <row r="19" spans="1:8" ht="15" x14ac:dyDescent="0.2">
      <c r="A19" s="489">
        <v>2</v>
      </c>
      <c r="B19" s="490"/>
      <c r="C19" s="490"/>
      <c r="D19" s="490"/>
      <c r="E19" s="490"/>
      <c r="F19" s="490" t="s">
        <v>331</v>
      </c>
      <c r="G19" s="490"/>
      <c r="H19" s="490"/>
    </row>
    <row r="20" spans="1:8" ht="15" x14ac:dyDescent="0.2">
      <c r="A20" s="489">
        <v>3</v>
      </c>
      <c r="B20" s="491"/>
      <c r="C20" s="491"/>
      <c r="D20" s="491"/>
      <c r="E20" s="491"/>
      <c r="F20" s="490" t="s">
        <v>0</v>
      </c>
      <c r="G20" s="491"/>
      <c r="H20" s="491"/>
    </row>
    <row r="21" spans="1:8" ht="15" x14ac:dyDescent="0.2">
      <c r="A21" s="489">
        <v>4</v>
      </c>
      <c r="B21" s="491"/>
      <c r="C21" s="491"/>
      <c r="D21" s="491"/>
      <c r="E21" s="491"/>
      <c r="F21" s="490" t="s">
        <v>0</v>
      </c>
      <c r="G21" s="491"/>
      <c r="H21" s="491"/>
    </row>
    <row r="22" spans="1:8" ht="15" x14ac:dyDescent="0.2">
      <c r="A22" s="489">
        <v>5</v>
      </c>
      <c r="B22" s="491"/>
      <c r="C22" s="491"/>
      <c r="D22" s="491"/>
      <c r="E22" s="491"/>
      <c r="F22" s="490" t="s">
        <v>481</v>
      </c>
      <c r="G22" s="492"/>
      <c r="H22" s="491"/>
    </row>
    <row r="23" spans="1:8" ht="15" x14ac:dyDescent="0.2">
      <c r="A23" s="489" t="s">
        <v>273</v>
      </c>
      <c r="B23" s="491"/>
      <c r="C23" s="491"/>
      <c r="D23" s="491"/>
      <c r="E23" s="491"/>
      <c r="F23" s="490" t="s">
        <v>481</v>
      </c>
      <c r="G23" s="491"/>
      <c r="H23" s="491"/>
    </row>
    <row r="24" spans="1:8" ht="15" x14ac:dyDescent="0.2">
      <c r="A24" s="489"/>
      <c r="B24" s="491"/>
      <c r="C24" s="491"/>
      <c r="D24" s="491"/>
      <c r="E24" s="491"/>
      <c r="F24" s="490" t="s">
        <v>637</v>
      </c>
      <c r="G24" s="491"/>
      <c r="H24" s="491"/>
    </row>
    <row r="25" spans="1:8" ht="15" x14ac:dyDescent="0.2">
      <c r="A25" s="489"/>
      <c r="B25" s="491"/>
      <c r="C25" s="491"/>
      <c r="D25" s="491"/>
      <c r="E25" s="491"/>
      <c r="F25" s="490" t="s">
        <v>637</v>
      </c>
      <c r="G25" s="491"/>
      <c r="H25" s="491"/>
    </row>
    <row r="26" spans="1:8" ht="15" x14ac:dyDescent="0.3">
      <c r="A26" s="570"/>
      <c r="B26" s="571"/>
      <c r="C26" s="571"/>
      <c r="D26" s="571"/>
      <c r="E26" s="572"/>
      <c r="F26" s="493" t="s">
        <v>389</v>
      </c>
      <c r="G26" s="494">
        <f>SUM(G18:G25)</f>
        <v>305560</v>
      </c>
      <c r="H26" s="495"/>
    </row>
    <row r="27" spans="1:8" ht="15" x14ac:dyDescent="0.3">
      <c r="A27" s="486"/>
      <c r="B27" s="486"/>
      <c r="C27" s="486"/>
      <c r="D27" s="486"/>
      <c r="E27" s="486"/>
      <c r="F27" s="496"/>
      <c r="G27" s="486"/>
      <c r="H27" s="486"/>
    </row>
    <row r="28" spans="1:8" ht="15" customHeight="1" x14ac:dyDescent="0.3">
      <c r="A28" s="573" t="s">
        <v>638</v>
      </c>
      <c r="B28" s="573"/>
      <c r="C28" s="573"/>
      <c r="D28" s="573"/>
      <c r="E28" s="573"/>
      <c r="F28" s="573"/>
      <c r="G28" s="573"/>
      <c r="H28" s="573"/>
    </row>
    <row r="29" spans="1:8" ht="15" x14ac:dyDescent="0.3">
      <c r="A29" s="486"/>
      <c r="B29" s="497"/>
      <c r="C29" s="486"/>
      <c r="D29" s="486"/>
      <c r="E29" s="486"/>
      <c r="F29" s="486"/>
      <c r="G29" s="486"/>
      <c r="H29" s="486"/>
    </row>
    <row r="30" spans="1:8" ht="15" x14ac:dyDescent="0.3">
      <c r="A30" s="486"/>
      <c r="B30" s="498" t="s">
        <v>107</v>
      </c>
      <c r="C30" s="499"/>
      <c r="D30" s="499"/>
      <c r="E30" s="500"/>
      <c r="F30" s="499"/>
      <c r="G30" s="486"/>
      <c r="H30" s="486"/>
    </row>
    <row r="31" spans="1:8" ht="15" x14ac:dyDescent="0.3">
      <c r="B31" s="499"/>
      <c r="C31" s="501" t="s">
        <v>263</v>
      </c>
      <c r="D31" s="499"/>
      <c r="E31" s="574" t="s">
        <v>268</v>
      </c>
      <c r="F31" s="574"/>
      <c r="G31" s="574"/>
      <c r="H31" s="485"/>
    </row>
    <row r="32" spans="1:8" ht="15" x14ac:dyDescent="0.3">
      <c r="B32" s="499"/>
      <c r="C32" s="502" t="s">
        <v>139</v>
      </c>
      <c r="D32" s="499"/>
      <c r="E32" s="568" t="s">
        <v>264</v>
      </c>
      <c r="F32" s="568"/>
      <c r="G32" s="568"/>
      <c r="H32" s="486"/>
    </row>
  </sheetData>
  <mergeCells count="26">
    <mergeCell ref="E32:G32"/>
    <mergeCell ref="A14:C14"/>
    <mergeCell ref="D14:E14"/>
    <mergeCell ref="A16:D16"/>
    <mergeCell ref="A26:E26"/>
    <mergeCell ref="A28:H28"/>
    <mergeCell ref="E31:G31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7:C7"/>
    <mergeCell ref="D7:E7"/>
    <mergeCell ref="A1:F1"/>
    <mergeCell ref="A2:D2"/>
    <mergeCell ref="A4:C4"/>
    <mergeCell ref="A6:C6"/>
    <mergeCell ref="D6:E6"/>
  </mergeCells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10" zoomScale="80" zoomScaleNormal="100" zoomScaleSheetLayoutView="80" workbookViewId="0">
      <selection activeCell="C21" sqref="C21"/>
    </sheetView>
  </sheetViews>
  <sheetFormatPr defaultRowHeight="15" x14ac:dyDescent="0.3"/>
  <cols>
    <col min="1" max="1" width="14.28515625" style="21" bestFit="1" customWidth="1"/>
    <col min="2" max="2" width="80" style="23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9" t="s">
        <v>267</v>
      </c>
      <c r="B1" s="226"/>
      <c r="C1" s="532" t="s">
        <v>109</v>
      </c>
      <c r="D1" s="532"/>
      <c r="E1" s="108"/>
    </row>
    <row r="2" spans="1:12" s="6" customFormat="1" x14ac:dyDescent="0.3">
      <c r="A2" s="71" t="s">
        <v>140</v>
      </c>
      <c r="B2" s="226"/>
      <c r="C2" s="533" t="str">
        <f>'ფორმა N1'!K2</f>
        <v>01/09/2020-31/10/2020</v>
      </c>
      <c r="D2" s="534"/>
      <c r="E2" s="108"/>
    </row>
    <row r="3" spans="1:12" s="6" customFormat="1" x14ac:dyDescent="0.3">
      <c r="A3" s="71"/>
      <c r="B3" s="226"/>
      <c r="C3" s="70"/>
      <c r="D3" s="70"/>
      <c r="E3" s="108"/>
    </row>
    <row r="4" spans="1:12" s="2" customFormat="1" x14ac:dyDescent="0.3">
      <c r="A4" s="72" t="str">
        <f>'ფორმა N2'!A4</f>
        <v>ანგარიშვალდებული პირის დასახელება:</v>
      </c>
      <c r="B4" s="227"/>
      <c r="C4" s="71"/>
      <c r="D4" s="71"/>
      <c r="E4" s="103"/>
      <c r="L4" s="6"/>
    </row>
    <row r="5" spans="1:12" s="2" customFormat="1" x14ac:dyDescent="0.3">
      <c r="A5" s="113" t="str">
        <f>'ფორმა N1'!A5</f>
        <v>პ/გ  "ახალი ქრისტიან დემოკრატები"</v>
      </c>
      <c r="B5" s="228"/>
      <c r="C5" s="55"/>
      <c r="D5" s="55"/>
      <c r="E5" s="103"/>
    </row>
    <row r="6" spans="1:12" s="2" customFormat="1" x14ac:dyDescent="0.3">
      <c r="A6" s="72"/>
      <c r="B6" s="227"/>
      <c r="C6" s="71"/>
      <c r="D6" s="71"/>
      <c r="E6" s="103"/>
    </row>
    <row r="7" spans="1:12" s="6" customFormat="1" ht="18" x14ac:dyDescent="0.3">
      <c r="A7" s="95"/>
      <c r="B7" s="107"/>
      <c r="C7" s="73"/>
      <c r="D7" s="73"/>
      <c r="E7" s="108"/>
    </row>
    <row r="8" spans="1:12" s="6" customFormat="1" ht="30" x14ac:dyDescent="0.3">
      <c r="A8" s="101" t="s">
        <v>64</v>
      </c>
      <c r="B8" s="74" t="s">
        <v>244</v>
      </c>
      <c r="C8" s="74" t="s">
        <v>66</v>
      </c>
      <c r="D8" s="74" t="s">
        <v>67</v>
      </c>
      <c r="E8" s="108"/>
      <c r="F8" s="20"/>
    </row>
    <row r="9" spans="1:12" s="7" customFormat="1" x14ac:dyDescent="0.3">
      <c r="A9" s="213">
        <v>1</v>
      </c>
      <c r="B9" s="213" t="s">
        <v>65</v>
      </c>
      <c r="C9" s="80">
        <f>SUM(C10,C26)</f>
        <v>413461</v>
      </c>
      <c r="D9" s="80">
        <f>SUM(D10,D26)</f>
        <v>413461</v>
      </c>
      <c r="E9" s="108"/>
    </row>
    <row r="10" spans="1:12" s="7" customFormat="1" x14ac:dyDescent="0.3">
      <c r="A10" s="82">
        <v>1.1000000000000001</v>
      </c>
      <c r="B10" s="82" t="s">
        <v>80</v>
      </c>
      <c r="C10" s="80">
        <f>SUM(C11,C12,C16,C19,C25,C26)</f>
        <v>413461</v>
      </c>
      <c r="D10" s="80">
        <f>SUM(D11,D12,D16,D19,D24,D25)</f>
        <v>413461</v>
      </c>
      <c r="E10" s="108"/>
    </row>
    <row r="11" spans="1:12" s="9" customFormat="1" ht="18" x14ac:dyDescent="0.3">
      <c r="A11" s="83" t="s">
        <v>30</v>
      </c>
      <c r="B11" s="83" t="s">
        <v>79</v>
      </c>
      <c r="C11" s="8"/>
      <c r="D11" s="8"/>
      <c r="E11" s="108"/>
    </row>
    <row r="12" spans="1:12" s="10" customFormat="1" x14ac:dyDescent="0.3">
      <c r="A12" s="83" t="s">
        <v>31</v>
      </c>
      <c r="B12" s="83" t="s">
        <v>302</v>
      </c>
      <c r="C12" s="102">
        <f>SUM(C14:C15)</f>
        <v>0</v>
      </c>
      <c r="D12" s="102">
        <f>SUM(D14:D15)</f>
        <v>0</v>
      </c>
      <c r="E12" s="108"/>
    </row>
    <row r="13" spans="1:12" s="3" customFormat="1" x14ac:dyDescent="0.3">
      <c r="A13" s="92" t="s">
        <v>81</v>
      </c>
      <c r="B13" s="92" t="s">
        <v>305</v>
      </c>
      <c r="C13" s="8"/>
      <c r="D13" s="8"/>
      <c r="E13" s="108"/>
    </row>
    <row r="14" spans="1:12" s="3" customFormat="1" x14ac:dyDescent="0.3">
      <c r="A14" s="92" t="s">
        <v>455</v>
      </c>
      <c r="B14" s="92" t="s">
        <v>454</v>
      </c>
      <c r="C14" s="8"/>
      <c r="D14" s="8"/>
      <c r="E14" s="108"/>
    </row>
    <row r="15" spans="1:12" s="3" customFormat="1" x14ac:dyDescent="0.3">
      <c r="A15" s="92" t="s">
        <v>456</v>
      </c>
      <c r="B15" s="92" t="s">
        <v>97</v>
      </c>
      <c r="C15" s="8"/>
      <c r="D15" s="8"/>
      <c r="E15" s="108"/>
    </row>
    <row r="16" spans="1:12" s="3" customFormat="1" x14ac:dyDescent="0.3">
      <c r="A16" s="83" t="s">
        <v>82</v>
      </c>
      <c r="B16" s="83" t="s">
        <v>83</v>
      </c>
      <c r="C16" s="102">
        <f>SUM(C17:C18)</f>
        <v>412861</v>
      </c>
      <c r="D16" s="102">
        <f>SUM(D17:D18)</f>
        <v>412861</v>
      </c>
      <c r="E16" s="108"/>
    </row>
    <row r="17" spans="1:5" s="3" customFormat="1" x14ac:dyDescent="0.3">
      <c r="A17" s="92" t="s">
        <v>84</v>
      </c>
      <c r="B17" s="92" t="s">
        <v>86</v>
      </c>
      <c r="C17" s="8">
        <f>7252+'[1]ფორმა N3'!$C$17+'[2]ფორმა N3'!$C$17</f>
        <v>409354</v>
      </c>
      <c r="D17" s="8">
        <f>C17</f>
        <v>409354</v>
      </c>
      <c r="E17" s="108"/>
    </row>
    <row r="18" spans="1:5" s="3" customFormat="1" ht="30" x14ac:dyDescent="0.3">
      <c r="A18" s="92" t="s">
        <v>85</v>
      </c>
      <c r="B18" s="92" t="s">
        <v>110</v>
      </c>
      <c r="C18" s="8">
        <f>'[1]ფორმა N3'!$C$18+'[2]ფორმა N3'!$C$18</f>
        <v>3507</v>
      </c>
      <c r="D18" s="8">
        <f>C18</f>
        <v>3507</v>
      </c>
      <c r="E18" s="108"/>
    </row>
    <row r="19" spans="1:5" s="3" customFormat="1" x14ac:dyDescent="0.3">
      <c r="A19" s="83" t="s">
        <v>87</v>
      </c>
      <c r="B19" s="83" t="s">
        <v>386</v>
      </c>
      <c r="C19" s="102">
        <f>SUM(C20:C23)</f>
        <v>0</v>
      </c>
      <c r="D19" s="102">
        <f>SUM(D20:D23)</f>
        <v>0</v>
      </c>
      <c r="E19" s="108"/>
    </row>
    <row r="20" spans="1:5" s="3" customFormat="1" x14ac:dyDescent="0.3">
      <c r="A20" s="92" t="s">
        <v>88</v>
      </c>
      <c r="B20" s="92" t="s">
        <v>89</v>
      </c>
      <c r="C20" s="8"/>
      <c r="D20" s="8"/>
      <c r="E20" s="108"/>
    </row>
    <row r="21" spans="1:5" s="3" customFormat="1" ht="30" x14ac:dyDescent="0.3">
      <c r="A21" s="92" t="s">
        <v>92</v>
      </c>
      <c r="B21" s="92" t="s">
        <v>90</v>
      </c>
      <c r="C21" s="8"/>
      <c r="D21" s="8"/>
      <c r="E21" s="108"/>
    </row>
    <row r="22" spans="1:5" s="3" customFormat="1" x14ac:dyDescent="0.3">
      <c r="A22" s="92" t="s">
        <v>93</v>
      </c>
      <c r="B22" s="92" t="s">
        <v>91</v>
      </c>
      <c r="C22" s="8"/>
      <c r="D22" s="8"/>
      <c r="E22" s="108"/>
    </row>
    <row r="23" spans="1:5" s="3" customFormat="1" x14ac:dyDescent="0.3">
      <c r="A23" s="92" t="s">
        <v>94</v>
      </c>
      <c r="B23" s="92" t="s">
        <v>399</v>
      </c>
      <c r="C23" s="8"/>
      <c r="D23" s="8"/>
      <c r="E23" s="108"/>
    </row>
    <row r="24" spans="1:5" s="3" customFormat="1" x14ac:dyDescent="0.3">
      <c r="A24" s="83" t="s">
        <v>95</v>
      </c>
      <c r="B24" s="83" t="s">
        <v>400</v>
      </c>
      <c r="C24" s="237"/>
      <c r="D24" s="8"/>
      <c r="E24" s="108"/>
    </row>
    <row r="25" spans="1:5" s="3" customFormat="1" x14ac:dyDescent="0.3">
      <c r="A25" s="83" t="s">
        <v>246</v>
      </c>
      <c r="B25" s="83" t="s">
        <v>680</v>
      </c>
      <c r="C25" s="520">
        <v>600</v>
      </c>
      <c r="D25" s="520">
        <v>600</v>
      </c>
      <c r="E25" s="108"/>
    </row>
    <row r="26" spans="1:5" x14ac:dyDescent="0.3">
      <c r="A26" s="82">
        <v>1.2</v>
      </c>
      <c r="B26" s="82" t="s">
        <v>96</v>
      </c>
      <c r="C26" s="80">
        <f>SUM(C27,C35)</f>
        <v>0</v>
      </c>
      <c r="D26" s="80">
        <f>SUM(D27,D35)</f>
        <v>0</v>
      </c>
      <c r="E26" s="108"/>
    </row>
    <row r="27" spans="1:5" x14ac:dyDescent="0.3">
      <c r="A27" s="83" t="s">
        <v>32</v>
      </c>
      <c r="B27" s="83" t="s">
        <v>305</v>
      </c>
      <c r="C27" s="102">
        <f>SUM(C28:C30)</f>
        <v>0</v>
      </c>
      <c r="D27" s="102">
        <f>SUM(D28:D30)</f>
        <v>0</v>
      </c>
      <c r="E27" s="108"/>
    </row>
    <row r="28" spans="1:5" x14ac:dyDescent="0.3">
      <c r="A28" s="221" t="s">
        <v>98</v>
      </c>
      <c r="B28" s="221" t="s">
        <v>303</v>
      </c>
      <c r="C28" s="8"/>
      <c r="D28" s="8"/>
      <c r="E28" s="108"/>
    </row>
    <row r="29" spans="1:5" x14ac:dyDescent="0.3">
      <c r="A29" s="221" t="s">
        <v>99</v>
      </c>
      <c r="B29" s="221" t="s">
        <v>306</v>
      </c>
      <c r="C29" s="8"/>
      <c r="D29" s="8"/>
      <c r="E29" s="108"/>
    </row>
    <row r="30" spans="1:5" x14ac:dyDescent="0.3">
      <c r="A30" s="221" t="s">
        <v>407</v>
      </c>
      <c r="B30" s="221" t="s">
        <v>304</v>
      </c>
      <c r="C30" s="8"/>
      <c r="D30" s="8"/>
      <c r="E30" s="108"/>
    </row>
    <row r="31" spans="1:5" x14ac:dyDescent="0.3">
      <c r="A31" s="83" t="s">
        <v>33</v>
      </c>
      <c r="B31" s="83" t="s">
        <v>454</v>
      </c>
      <c r="C31" s="102">
        <f>SUM(C32:C34)</f>
        <v>0</v>
      </c>
      <c r="D31" s="102">
        <f>SUM(D32:D34)</f>
        <v>0</v>
      </c>
      <c r="E31" s="108"/>
    </row>
    <row r="32" spans="1:5" x14ac:dyDescent="0.3">
      <c r="A32" s="221" t="s">
        <v>12</v>
      </c>
      <c r="B32" s="221" t="s">
        <v>457</v>
      </c>
      <c r="C32" s="8"/>
      <c r="D32" s="8"/>
      <c r="E32" s="108"/>
    </row>
    <row r="33" spans="1:9" x14ac:dyDescent="0.3">
      <c r="A33" s="221" t="s">
        <v>13</v>
      </c>
      <c r="B33" s="221" t="s">
        <v>458</v>
      </c>
      <c r="C33" s="8"/>
      <c r="D33" s="8"/>
      <c r="E33" s="108"/>
    </row>
    <row r="34" spans="1:9" x14ac:dyDescent="0.3">
      <c r="A34" s="221" t="s">
        <v>276</v>
      </c>
      <c r="B34" s="221" t="s">
        <v>459</v>
      </c>
      <c r="C34" s="8"/>
      <c r="D34" s="8"/>
      <c r="E34" s="108"/>
    </row>
    <row r="35" spans="1:9" s="23" customFormat="1" x14ac:dyDescent="0.3">
      <c r="A35" s="83" t="s">
        <v>34</v>
      </c>
      <c r="B35" s="234" t="s">
        <v>405</v>
      </c>
      <c r="C35" s="8"/>
      <c r="D35" s="8"/>
    </row>
    <row r="36" spans="1:9" s="2" customFormat="1" x14ac:dyDescent="0.3">
      <c r="A36" s="1"/>
      <c r="B36" s="229"/>
      <c r="E36" s="5"/>
    </row>
    <row r="37" spans="1:9" s="2" customFormat="1" x14ac:dyDescent="0.3">
      <c r="B37" s="22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4" t="s">
        <v>107</v>
      </c>
      <c r="B40" s="229"/>
      <c r="E40" s="5"/>
    </row>
    <row r="41" spans="1:9" s="2" customFormat="1" x14ac:dyDescent="0.3">
      <c r="B41" s="229"/>
      <c r="E41"/>
      <c r="F41"/>
      <c r="G41"/>
      <c r="H41"/>
      <c r="I41"/>
    </row>
    <row r="42" spans="1:9" s="2" customFormat="1" x14ac:dyDescent="0.3">
      <c r="B42" s="229"/>
      <c r="D42" s="12"/>
      <c r="E42"/>
      <c r="F42"/>
      <c r="G42"/>
      <c r="H42"/>
      <c r="I42"/>
    </row>
    <row r="43" spans="1:9" s="2" customFormat="1" x14ac:dyDescent="0.3">
      <c r="A43"/>
      <c r="B43" s="231" t="s">
        <v>403</v>
      </c>
      <c r="D43" s="12"/>
      <c r="E43"/>
      <c r="F43"/>
      <c r="G43"/>
      <c r="H43"/>
      <c r="I43"/>
    </row>
    <row r="44" spans="1:9" s="2" customFormat="1" x14ac:dyDescent="0.3">
      <c r="A44"/>
      <c r="B44" s="229" t="s">
        <v>265</v>
      </c>
      <c r="D44" s="12"/>
      <c r="E44"/>
      <c r="F44"/>
      <c r="G44"/>
      <c r="H44"/>
      <c r="I44"/>
    </row>
    <row r="45" spans="1:9" customFormat="1" ht="12.75" x14ac:dyDescent="0.2">
      <c r="B45" s="232" t="s">
        <v>139</v>
      </c>
    </row>
    <row r="46" spans="1:9" customFormat="1" ht="12.75" x14ac:dyDescent="0.2">
      <c r="B46" s="23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4" zoomScale="80" zoomScaleNormal="80" workbookViewId="0">
      <selection activeCell="E4" sqref="E4"/>
    </sheetView>
  </sheetViews>
  <sheetFormatPr defaultRowHeight="15" x14ac:dyDescent="0.3"/>
  <cols>
    <col min="1" max="1" width="15.85546875" style="2" customWidth="1"/>
    <col min="2" max="2" width="66" style="2" customWidth="1"/>
    <col min="3" max="3" width="15.140625" style="2" customWidth="1"/>
    <col min="4" max="4" width="16.140625" style="2" customWidth="1"/>
    <col min="5" max="5" width="0.7109375" style="2" customWidth="1"/>
    <col min="6" max="6" width="10.140625" style="2" bestFit="1" customWidth="1"/>
    <col min="7" max="16384" width="9.140625" style="2"/>
  </cols>
  <sheetData>
    <row r="1" spans="1:6" s="6" customFormat="1" x14ac:dyDescent="0.3">
      <c r="A1" s="69" t="s">
        <v>461</v>
      </c>
      <c r="B1" s="508"/>
      <c r="C1" s="532" t="s">
        <v>109</v>
      </c>
      <c r="D1" s="532"/>
      <c r="E1" s="86"/>
    </row>
    <row r="2" spans="1:6" s="6" customFormat="1" x14ac:dyDescent="0.3">
      <c r="A2" s="359" t="s">
        <v>463</v>
      </c>
      <c r="B2" s="508"/>
      <c r="C2" s="530" t="str">
        <f>'ფორმა N1'!K2</f>
        <v>01/09/2020-31/10/2020</v>
      </c>
      <c r="D2" s="531"/>
      <c r="E2" s="86"/>
    </row>
    <row r="3" spans="1:6" s="6" customFormat="1" x14ac:dyDescent="0.3">
      <c r="A3" s="359" t="s">
        <v>462</v>
      </c>
      <c r="B3" s="508"/>
      <c r="C3" s="510"/>
      <c r="D3" s="510"/>
      <c r="E3" s="86"/>
    </row>
    <row r="4" spans="1:6" s="6" customFormat="1" x14ac:dyDescent="0.3">
      <c r="A4" s="71" t="s">
        <v>140</v>
      </c>
      <c r="B4" s="508"/>
      <c r="C4" s="510"/>
      <c r="D4" s="510"/>
      <c r="E4" s="86"/>
    </row>
    <row r="5" spans="1:6" s="6" customFormat="1" x14ac:dyDescent="0.3">
      <c r="A5" s="71"/>
      <c r="B5" s="508"/>
      <c r="C5" s="510"/>
      <c r="D5" s="510"/>
      <c r="E5" s="86"/>
    </row>
    <row r="6" spans="1:6" x14ac:dyDescent="0.3">
      <c r="A6" s="72" t="str">
        <f>'[3]ფორმა N2'!A4</f>
        <v>ანგარიშვალდებული პირის დასახელება:</v>
      </c>
      <c r="B6" s="72"/>
      <c r="C6" s="71"/>
      <c r="D6" s="71"/>
      <c r="E6" s="87"/>
    </row>
    <row r="7" spans="1:6" x14ac:dyDescent="0.3">
      <c r="A7" s="212" t="str">
        <f>'[4]ფორმა N1'!A5</f>
        <v>პ/გ  "ახალი ქრისტიან დემოკრატები"</v>
      </c>
      <c r="B7" s="75"/>
      <c r="C7" s="76"/>
      <c r="D7" s="76"/>
      <c r="E7" s="87"/>
    </row>
    <row r="8" spans="1:6" s="6" customFormat="1" ht="30" x14ac:dyDescent="0.3">
      <c r="A8" s="84" t="s">
        <v>64</v>
      </c>
      <c r="B8" s="85" t="s">
        <v>11</v>
      </c>
      <c r="C8" s="74" t="s">
        <v>10</v>
      </c>
      <c r="D8" s="74" t="s">
        <v>9</v>
      </c>
      <c r="E8" s="86"/>
    </row>
    <row r="9" spans="1:6" s="7" customFormat="1" x14ac:dyDescent="0.2">
      <c r="A9" s="213">
        <v>1</v>
      </c>
      <c r="B9" s="213" t="s">
        <v>57</v>
      </c>
      <c r="C9" s="424">
        <f>SUM(C10,C14,C54,C57,C58,C59,C77)</f>
        <v>0</v>
      </c>
      <c r="D9" s="424">
        <f>SUM(D10,D14,D54,D57,D58,D59,D65,D73,D74)</f>
        <v>0</v>
      </c>
      <c r="E9" s="214"/>
      <c r="F9" s="448">
        <f>C9-D9</f>
        <v>0</v>
      </c>
    </row>
    <row r="10" spans="1:6" s="9" customFormat="1" ht="18" x14ac:dyDescent="0.2">
      <c r="A10" s="82">
        <v>1.1000000000000001</v>
      </c>
      <c r="B10" s="82" t="s">
        <v>58</v>
      </c>
      <c r="C10" s="432">
        <f>SUM(C11:C13)</f>
        <v>0</v>
      </c>
      <c r="D10" s="432">
        <f>SUM(D11:D13)</f>
        <v>0</v>
      </c>
      <c r="E10" s="88"/>
    </row>
    <row r="11" spans="1:6" s="10" customFormat="1" x14ac:dyDescent="0.2">
      <c r="A11" s="83" t="s">
        <v>30</v>
      </c>
      <c r="B11" s="83" t="s">
        <v>59</v>
      </c>
      <c r="C11" s="419"/>
      <c r="D11" s="419">
        <f>C11</f>
        <v>0</v>
      </c>
      <c r="E11" s="89"/>
    </row>
    <row r="12" spans="1:6" s="3" customFormat="1" x14ac:dyDescent="0.2">
      <c r="A12" s="83" t="s">
        <v>31</v>
      </c>
      <c r="B12" s="83" t="s">
        <v>0</v>
      </c>
      <c r="C12" s="4"/>
      <c r="D12" s="419"/>
      <c r="E12" s="90"/>
    </row>
    <row r="13" spans="1:6" s="3" customFormat="1" x14ac:dyDescent="0.3">
      <c r="A13" s="363" t="s">
        <v>465</v>
      </c>
      <c r="B13" s="364" t="s">
        <v>466</v>
      </c>
      <c r="C13" s="364"/>
      <c r="D13" s="438"/>
      <c r="E13" s="90"/>
    </row>
    <row r="14" spans="1:6" s="7" customFormat="1" x14ac:dyDescent="0.2">
      <c r="A14" s="82">
        <v>1.2</v>
      </c>
      <c r="B14" s="82" t="s">
        <v>60</v>
      </c>
      <c r="C14" s="429">
        <f>SUM(C15,C18,C30,C31,C32,C33,C36,C37,C44:C48,C52,C53)</f>
        <v>0</v>
      </c>
      <c r="D14" s="429">
        <f>SUM(D15,D18,D30,D31,D32,D33,D36,D37,D44:D48,D52,D53)</f>
        <v>0</v>
      </c>
      <c r="E14" s="214"/>
    </row>
    <row r="15" spans="1:6" s="3" customFormat="1" x14ac:dyDescent="0.2">
      <c r="A15" s="83" t="s">
        <v>32</v>
      </c>
      <c r="B15" s="83" t="s">
        <v>1</v>
      </c>
      <c r="C15" s="78">
        <f>SUM(C16:C17)</f>
        <v>0</v>
      </c>
      <c r="D15" s="432">
        <f>SUM(D16:D17)</f>
        <v>0</v>
      </c>
      <c r="E15" s="90"/>
    </row>
    <row r="16" spans="1:6" s="3" customFormat="1" x14ac:dyDescent="0.2">
      <c r="A16" s="92" t="s">
        <v>98</v>
      </c>
      <c r="B16" s="92" t="s">
        <v>61</v>
      </c>
      <c r="C16" s="4"/>
      <c r="D16" s="445">
        <f>C16</f>
        <v>0</v>
      </c>
      <c r="E16" s="90"/>
    </row>
    <row r="17" spans="1:6" s="3" customFormat="1" x14ac:dyDescent="0.2">
      <c r="A17" s="92" t="s">
        <v>99</v>
      </c>
      <c r="B17" s="92" t="s">
        <v>62</v>
      </c>
      <c r="C17" s="4"/>
      <c r="D17" s="445"/>
      <c r="E17" s="90"/>
    </row>
    <row r="18" spans="1:6" s="3" customFormat="1" x14ac:dyDescent="0.2">
      <c r="A18" s="83" t="s">
        <v>33</v>
      </c>
      <c r="B18" s="83" t="s">
        <v>2</v>
      </c>
      <c r="C18" s="432">
        <f>SUM(C19:C24,C29)</f>
        <v>0</v>
      </c>
      <c r="D18" s="432">
        <f>SUM(D19:D24,D29)</f>
        <v>0</v>
      </c>
      <c r="E18" s="216"/>
      <c r="F18" s="217"/>
    </row>
    <row r="19" spans="1:6" s="220" customFormat="1" ht="30" x14ac:dyDescent="0.2">
      <c r="A19" s="92" t="s">
        <v>12</v>
      </c>
      <c r="B19" s="92" t="s">
        <v>245</v>
      </c>
      <c r="C19" s="444"/>
      <c r="D19" s="37">
        <f>C19</f>
        <v>0</v>
      </c>
      <c r="E19" s="219"/>
    </row>
    <row r="20" spans="1:6" s="220" customFormat="1" x14ac:dyDescent="0.2">
      <c r="A20" s="92" t="s">
        <v>13</v>
      </c>
      <c r="B20" s="92" t="s">
        <v>14</v>
      </c>
      <c r="C20" s="218"/>
      <c r="D20" s="37"/>
      <c r="E20" s="219"/>
    </row>
    <row r="21" spans="1:6" s="220" customFormat="1" ht="30" x14ac:dyDescent="0.2">
      <c r="A21" s="92" t="s">
        <v>276</v>
      </c>
      <c r="B21" s="92" t="s">
        <v>22</v>
      </c>
      <c r="C21" s="218"/>
      <c r="D21" s="37"/>
      <c r="E21" s="219"/>
    </row>
    <row r="22" spans="1:6" s="220" customFormat="1" x14ac:dyDescent="0.2">
      <c r="A22" s="92" t="s">
        <v>277</v>
      </c>
      <c r="B22" s="92" t="s">
        <v>15</v>
      </c>
      <c r="C22" s="444"/>
      <c r="D22" s="37">
        <f>C22</f>
        <v>0</v>
      </c>
      <c r="E22" s="219"/>
    </row>
    <row r="23" spans="1:6" s="220" customFormat="1" x14ac:dyDescent="0.2">
      <c r="A23" s="92" t="s">
        <v>278</v>
      </c>
      <c r="B23" s="92" t="s">
        <v>16</v>
      </c>
      <c r="C23" s="218"/>
      <c r="D23" s="37"/>
      <c r="E23" s="219"/>
    </row>
    <row r="24" spans="1:6" s="220" customFormat="1" x14ac:dyDescent="0.2">
      <c r="A24" s="92" t="s">
        <v>279</v>
      </c>
      <c r="B24" s="92" t="s">
        <v>17</v>
      </c>
      <c r="C24" s="432">
        <f>SUM(C25:C28)</f>
        <v>0</v>
      </c>
      <c r="D24" s="432">
        <f>SUM(D25:D28)</f>
        <v>0</v>
      </c>
      <c r="E24" s="219"/>
    </row>
    <row r="25" spans="1:6" s="220" customFormat="1" x14ac:dyDescent="0.2">
      <c r="A25" s="221" t="s">
        <v>280</v>
      </c>
      <c r="B25" s="221" t="s">
        <v>18</v>
      </c>
      <c r="C25" s="218"/>
      <c r="D25" s="37">
        <f>C25</f>
        <v>0</v>
      </c>
      <c r="E25" s="219"/>
    </row>
    <row r="26" spans="1:6" s="220" customFormat="1" x14ac:dyDescent="0.2">
      <c r="A26" s="221" t="s">
        <v>281</v>
      </c>
      <c r="B26" s="221" t="s">
        <v>19</v>
      </c>
      <c r="C26" s="444"/>
      <c r="D26" s="37">
        <f>C26</f>
        <v>0</v>
      </c>
      <c r="E26" s="219"/>
    </row>
    <row r="27" spans="1:6" s="220" customFormat="1" x14ac:dyDescent="0.2">
      <c r="A27" s="221" t="s">
        <v>282</v>
      </c>
      <c r="B27" s="221" t="s">
        <v>20</v>
      </c>
      <c r="C27" s="218"/>
      <c r="D27" s="37"/>
      <c r="E27" s="219"/>
    </row>
    <row r="28" spans="1:6" s="220" customFormat="1" x14ac:dyDescent="0.2">
      <c r="A28" s="221" t="s">
        <v>283</v>
      </c>
      <c r="B28" s="221" t="s">
        <v>23</v>
      </c>
      <c r="C28" s="444"/>
      <c r="D28" s="37">
        <f>C28</f>
        <v>0</v>
      </c>
      <c r="E28" s="219"/>
    </row>
    <row r="29" spans="1:6" s="220" customFormat="1" x14ac:dyDescent="0.2">
      <c r="A29" s="92" t="s">
        <v>284</v>
      </c>
      <c r="B29" s="92" t="s">
        <v>21</v>
      </c>
      <c r="C29" s="218"/>
      <c r="D29" s="37"/>
      <c r="E29" s="219"/>
    </row>
    <row r="30" spans="1:6" s="3" customFormat="1" x14ac:dyDescent="0.2">
      <c r="A30" s="83" t="s">
        <v>34</v>
      </c>
      <c r="B30" s="83" t="s">
        <v>3</v>
      </c>
      <c r="C30" s="4"/>
      <c r="D30" s="445"/>
      <c r="E30" s="216"/>
    </row>
    <row r="31" spans="1:6" s="3" customFormat="1" x14ac:dyDescent="0.2">
      <c r="A31" s="83" t="s">
        <v>35</v>
      </c>
      <c r="B31" s="83" t="s">
        <v>4</v>
      </c>
      <c r="C31" s="4"/>
      <c r="D31" s="445"/>
      <c r="E31" s="90"/>
    </row>
    <row r="32" spans="1:6" s="3" customFormat="1" x14ac:dyDescent="0.2">
      <c r="A32" s="83" t="s">
        <v>36</v>
      </c>
      <c r="B32" s="83" t="s">
        <v>5</v>
      </c>
      <c r="C32" s="4"/>
      <c r="D32" s="445"/>
      <c r="E32" s="90"/>
    </row>
    <row r="33" spans="1:5" s="3" customFormat="1" ht="30" x14ac:dyDescent="0.2">
      <c r="A33" s="83" t="s">
        <v>37</v>
      </c>
      <c r="B33" s="83" t="s">
        <v>63</v>
      </c>
      <c r="C33" s="78">
        <f>SUM(C34:C35)</f>
        <v>0</v>
      </c>
      <c r="D33" s="432">
        <f>SUM(D34:D35)</f>
        <v>0</v>
      </c>
      <c r="E33" s="90"/>
    </row>
    <row r="34" spans="1:5" s="3" customFormat="1" x14ac:dyDescent="0.2">
      <c r="A34" s="92" t="s">
        <v>285</v>
      </c>
      <c r="B34" s="92" t="s">
        <v>56</v>
      </c>
      <c r="C34" s="4"/>
      <c r="D34" s="445"/>
      <c r="E34" s="90"/>
    </row>
    <row r="35" spans="1:5" s="3" customFormat="1" x14ac:dyDescent="0.2">
      <c r="A35" s="92" t="s">
        <v>286</v>
      </c>
      <c r="B35" s="92" t="s">
        <v>55</v>
      </c>
      <c r="C35" s="4"/>
      <c r="D35" s="445">
        <f>C35</f>
        <v>0</v>
      </c>
      <c r="E35" s="90"/>
    </row>
    <row r="36" spans="1:5" s="3" customFormat="1" x14ac:dyDescent="0.2">
      <c r="A36" s="83" t="s">
        <v>38</v>
      </c>
      <c r="B36" s="83" t="s">
        <v>49</v>
      </c>
      <c r="C36" s="419"/>
      <c r="D36" s="445">
        <f>C36</f>
        <v>0</v>
      </c>
      <c r="E36" s="90"/>
    </row>
    <row r="37" spans="1:5" s="3" customFormat="1" x14ac:dyDescent="0.2">
      <c r="A37" s="83" t="s">
        <v>39</v>
      </c>
      <c r="B37" s="83" t="s">
        <v>378</v>
      </c>
      <c r="C37" s="78">
        <f>SUM(C38:C43)</f>
        <v>0</v>
      </c>
      <c r="D37" s="432">
        <f>SUM(D38:D43)</f>
        <v>0</v>
      </c>
      <c r="E37" s="90"/>
    </row>
    <row r="38" spans="1:5" s="3" customFormat="1" x14ac:dyDescent="0.2">
      <c r="A38" s="17" t="s">
        <v>335</v>
      </c>
      <c r="B38" s="17" t="s">
        <v>339</v>
      </c>
      <c r="C38" s="4"/>
      <c r="D38" s="445"/>
      <c r="E38" s="90"/>
    </row>
    <row r="39" spans="1:5" s="3" customFormat="1" x14ac:dyDescent="0.2">
      <c r="A39" s="17" t="s">
        <v>336</v>
      </c>
      <c r="B39" s="17" t="s">
        <v>340</v>
      </c>
      <c r="C39" s="4"/>
      <c r="D39" s="445"/>
      <c r="E39" s="90"/>
    </row>
    <row r="40" spans="1:5" s="3" customFormat="1" x14ac:dyDescent="0.2">
      <c r="A40" s="17" t="s">
        <v>337</v>
      </c>
      <c r="B40" s="17" t="s">
        <v>343</v>
      </c>
      <c r="C40" s="4"/>
      <c r="D40" s="445"/>
      <c r="E40" s="90"/>
    </row>
    <row r="41" spans="1:5" s="3" customFormat="1" x14ac:dyDescent="0.2">
      <c r="A41" s="17" t="s">
        <v>342</v>
      </c>
      <c r="B41" s="17" t="s">
        <v>344</v>
      </c>
      <c r="C41" s="4"/>
      <c r="D41" s="445"/>
      <c r="E41" s="90"/>
    </row>
    <row r="42" spans="1:5" s="3" customFormat="1" x14ac:dyDescent="0.2">
      <c r="A42" s="17" t="s">
        <v>345</v>
      </c>
      <c r="B42" s="17" t="s">
        <v>447</v>
      </c>
      <c r="C42" s="4"/>
      <c r="D42" s="445"/>
      <c r="E42" s="90"/>
    </row>
    <row r="43" spans="1:5" s="3" customFormat="1" x14ac:dyDescent="0.2">
      <c r="A43" s="17" t="s">
        <v>448</v>
      </c>
      <c r="B43" s="17" t="s">
        <v>341</v>
      </c>
      <c r="C43" s="4"/>
      <c r="D43" s="445"/>
      <c r="E43" s="90"/>
    </row>
    <row r="44" spans="1:5" s="3" customFormat="1" ht="30" x14ac:dyDescent="0.2">
      <c r="A44" s="83" t="s">
        <v>40</v>
      </c>
      <c r="B44" s="83" t="s">
        <v>28</v>
      </c>
      <c r="C44" s="4"/>
      <c r="D44" s="445"/>
      <c r="E44" s="90"/>
    </row>
    <row r="45" spans="1:5" s="3" customFormat="1" ht="30" x14ac:dyDescent="0.2">
      <c r="A45" s="83" t="s">
        <v>41</v>
      </c>
      <c r="B45" s="83" t="s">
        <v>24</v>
      </c>
      <c r="C45" s="4"/>
      <c r="D45" s="445"/>
      <c r="E45" s="90"/>
    </row>
    <row r="46" spans="1:5" s="3" customFormat="1" x14ac:dyDescent="0.2">
      <c r="A46" s="83" t="s">
        <v>42</v>
      </c>
      <c r="B46" s="83" t="s">
        <v>25</v>
      </c>
      <c r="C46" s="419"/>
      <c r="D46" s="445">
        <f>C46</f>
        <v>0</v>
      </c>
      <c r="E46" s="90"/>
    </row>
    <row r="47" spans="1:5" s="3" customFormat="1" x14ac:dyDescent="0.2">
      <c r="A47" s="83" t="s">
        <v>43</v>
      </c>
      <c r="B47" s="83" t="s">
        <v>26</v>
      </c>
      <c r="C47" s="4"/>
      <c r="D47" s="445"/>
      <c r="E47" s="90"/>
    </row>
    <row r="48" spans="1:5" s="3" customFormat="1" x14ac:dyDescent="0.2">
      <c r="A48" s="83" t="s">
        <v>44</v>
      </c>
      <c r="B48" s="83" t="s">
        <v>379</v>
      </c>
      <c r="C48" s="78">
        <f>SUM(C49:C51)</f>
        <v>0</v>
      </c>
      <c r="D48" s="432">
        <f>SUM(D49:D51)</f>
        <v>0</v>
      </c>
      <c r="E48" s="90"/>
    </row>
    <row r="49" spans="1:6" s="3" customFormat="1" x14ac:dyDescent="0.2">
      <c r="A49" s="92" t="s">
        <v>350</v>
      </c>
      <c r="B49" s="92" t="s">
        <v>353</v>
      </c>
      <c r="C49" s="4"/>
      <c r="D49" s="445"/>
      <c r="E49" s="90"/>
    </row>
    <row r="50" spans="1:6" s="3" customFormat="1" x14ac:dyDescent="0.2">
      <c r="A50" s="92" t="s">
        <v>351</v>
      </c>
      <c r="B50" s="92" t="s">
        <v>352</v>
      </c>
      <c r="C50" s="4"/>
      <c r="D50" s="445"/>
      <c r="E50" s="90"/>
    </row>
    <row r="51" spans="1:6" s="3" customFormat="1" x14ac:dyDescent="0.2">
      <c r="A51" s="92" t="s">
        <v>354</v>
      </c>
      <c r="B51" s="92" t="s">
        <v>355</v>
      </c>
      <c r="C51" s="4"/>
      <c r="D51" s="445"/>
      <c r="E51" s="90"/>
    </row>
    <row r="52" spans="1:6" s="3" customFormat="1" ht="30" x14ac:dyDescent="0.2">
      <c r="A52" s="83" t="s">
        <v>45</v>
      </c>
      <c r="B52" s="83" t="s">
        <v>29</v>
      </c>
      <c r="C52" s="4"/>
      <c r="D52" s="445"/>
      <c r="E52" s="90"/>
    </row>
    <row r="53" spans="1:6" s="3" customFormat="1" x14ac:dyDescent="0.2">
      <c r="A53" s="83" t="s">
        <v>46</v>
      </c>
      <c r="B53" s="83" t="s">
        <v>6</v>
      </c>
      <c r="C53" s="4"/>
      <c r="D53" s="445"/>
      <c r="E53" s="216"/>
      <c r="F53" s="217"/>
    </row>
    <row r="54" spans="1:6" s="3" customFormat="1" ht="30" x14ac:dyDescent="0.2">
      <c r="A54" s="82">
        <v>1.3</v>
      </c>
      <c r="B54" s="82" t="s">
        <v>383</v>
      </c>
      <c r="C54" s="79">
        <f>SUM(C55:C56)</f>
        <v>0</v>
      </c>
      <c r="D54" s="429">
        <f>SUM(D55:D56)</f>
        <v>0</v>
      </c>
      <c r="E54" s="216"/>
      <c r="F54" s="217"/>
    </row>
    <row r="55" spans="1:6" s="3" customFormat="1" ht="30" x14ac:dyDescent="0.2">
      <c r="A55" s="83" t="s">
        <v>50</v>
      </c>
      <c r="B55" s="83" t="s">
        <v>48</v>
      </c>
      <c r="C55" s="4"/>
      <c r="D55" s="445"/>
      <c r="E55" s="216"/>
      <c r="F55" s="217"/>
    </row>
    <row r="56" spans="1:6" s="3" customFormat="1" x14ac:dyDescent="0.2">
      <c r="A56" s="83" t="s">
        <v>51</v>
      </c>
      <c r="B56" s="83" t="s">
        <v>47</v>
      </c>
      <c r="C56" s="4"/>
      <c r="D56" s="445"/>
      <c r="E56" s="216"/>
      <c r="F56" s="217"/>
    </row>
    <row r="57" spans="1:6" s="3" customFormat="1" x14ac:dyDescent="0.2">
      <c r="A57" s="82">
        <v>1.4</v>
      </c>
      <c r="B57" s="82" t="s">
        <v>385</v>
      </c>
      <c r="C57" s="4"/>
      <c r="D57" s="215"/>
      <c r="E57" s="216"/>
      <c r="F57" s="217"/>
    </row>
    <row r="58" spans="1:6" s="220" customFormat="1" x14ac:dyDescent="0.2">
      <c r="A58" s="82">
        <v>1.5</v>
      </c>
      <c r="B58" s="82" t="s">
        <v>7</v>
      </c>
      <c r="C58" s="218"/>
      <c r="D58" s="37"/>
      <c r="E58" s="219"/>
    </row>
    <row r="59" spans="1:6" s="220" customFormat="1" x14ac:dyDescent="0.3">
      <c r="A59" s="82">
        <v>1.6</v>
      </c>
      <c r="B59" s="41" t="s">
        <v>8</v>
      </c>
      <c r="C59" s="80">
        <f>SUM(C60:C64)</f>
        <v>0</v>
      </c>
      <c r="D59" s="81">
        <f>SUM(D60:D64)</f>
        <v>0</v>
      </c>
      <c r="E59" s="219"/>
    </row>
    <row r="60" spans="1:6" s="220" customFormat="1" x14ac:dyDescent="0.2">
      <c r="A60" s="83" t="s">
        <v>292</v>
      </c>
      <c r="B60" s="42" t="s">
        <v>52</v>
      </c>
      <c r="C60" s="218"/>
      <c r="D60" s="37"/>
      <c r="E60" s="219"/>
    </row>
    <row r="61" spans="1:6" s="220" customFormat="1" ht="30" x14ac:dyDescent="0.2">
      <c r="A61" s="83" t="s">
        <v>293</v>
      </c>
      <c r="B61" s="42" t="s">
        <v>506</v>
      </c>
      <c r="C61" s="218"/>
      <c r="D61" s="37">
        <f>C61</f>
        <v>0</v>
      </c>
      <c r="E61" s="219"/>
    </row>
    <row r="62" spans="1:6" s="220" customFormat="1" x14ac:dyDescent="0.2">
      <c r="A62" s="83" t="s">
        <v>294</v>
      </c>
      <c r="B62" s="42" t="s">
        <v>53</v>
      </c>
      <c r="C62" s="37"/>
      <c r="D62" s="37"/>
      <c r="E62" s="219"/>
    </row>
    <row r="63" spans="1:6" s="220" customFormat="1" x14ac:dyDescent="0.2">
      <c r="A63" s="83" t="s">
        <v>295</v>
      </c>
      <c r="B63" s="42" t="s">
        <v>27</v>
      </c>
      <c r="C63" s="218"/>
      <c r="D63" s="37"/>
      <c r="E63" s="219"/>
    </row>
    <row r="64" spans="1:6" s="220" customFormat="1" x14ac:dyDescent="0.2">
      <c r="A64" s="83" t="s">
        <v>321</v>
      </c>
      <c r="B64" s="42" t="s">
        <v>322</v>
      </c>
      <c r="C64" s="218"/>
      <c r="D64" s="37"/>
      <c r="E64" s="219"/>
    </row>
    <row r="65" spans="1:5" x14ac:dyDescent="0.3">
      <c r="A65" s="213">
        <v>2</v>
      </c>
      <c r="B65" s="213" t="s">
        <v>380</v>
      </c>
      <c r="C65" s="222"/>
      <c r="D65" s="80">
        <f>SUM(D66:D72)</f>
        <v>0</v>
      </c>
      <c r="E65" s="91"/>
    </row>
    <row r="66" spans="1:5" x14ac:dyDescent="0.3">
      <c r="A66" s="93">
        <v>2.1</v>
      </c>
      <c r="B66" s="223" t="s">
        <v>100</v>
      </c>
      <c r="C66" s="224"/>
      <c r="D66" s="22"/>
      <c r="E66" s="91"/>
    </row>
    <row r="67" spans="1:5" x14ac:dyDescent="0.3">
      <c r="A67" s="93">
        <v>2.2000000000000002</v>
      </c>
      <c r="B67" s="223" t="s">
        <v>381</v>
      </c>
      <c r="C67" s="224"/>
      <c r="D67" s="22"/>
      <c r="E67" s="91"/>
    </row>
    <row r="68" spans="1:5" x14ac:dyDescent="0.3">
      <c r="A68" s="93">
        <v>2.2999999999999998</v>
      </c>
      <c r="B68" s="223" t="s">
        <v>104</v>
      </c>
      <c r="C68" s="224"/>
      <c r="D68" s="22"/>
      <c r="E68" s="91"/>
    </row>
    <row r="69" spans="1:5" x14ac:dyDescent="0.3">
      <c r="A69" s="93">
        <v>2.4</v>
      </c>
      <c r="B69" s="223" t="s">
        <v>103</v>
      </c>
      <c r="C69" s="224"/>
      <c r="D69" s="22"/>
      <c r="E69" s="91"/>
    </row>
    <row r="70" spans="1:5" x14ac:dyDescent="0.3">
      <c r="A70" s="93">
        <v>2.5</v>
      </c>
      <c r="B70" s="223" t="s">
        <v>382</v>
      </c>
      <c r="C70" s="224"/>
      <c r="D70" s="22"/>
      <c r="E70" s="91"/>
    </row>
    <row r="71" spans="1:5" x14ac:dyDescent="0.3">
      <c r="A71" s="93">
        <v>2.6</v>
      </c>
      <c r="B71" s="223" t="s">
        <v>101</v>
      </c>
      <c r="C71" s="224"/>
      <c r="D71" s="22"/>
      <c r="E71" s="91"/>
    </row>
    <row r="72" spans="1:5" x14ac:dyDescent="0.3">
      <c r="A72" s="93">
        <v>2.7</v>
      </c>
      <c r="B72" s="223" t="s">
        <v>102</v>
      </c>
      <c r="C72" s="225"/>
      <c r="D72" s="22"/>
      <c r="E72" s="91"/>
    </row>
    <row r="73" spans="1:5" x14ac:dyDescent="0.3">
      <c r="A73" s="213">
        <v>3</v>
      </c>
      <c r="B73" s="213" t="s">
        <v>404</v>
      </c>
      <c r="C73" s="80"/>
      <c r="D73" s="22"/>
      <c r="E73" s="91"/>
    </row>
    <row r="74" spans="1:5" x14ac:dyDescent="0.3">
      <c r="A74" s="213">
        <v>4</v>
      </c>
      <c r="B74" s="213" t="s">
        <v>247</v>
      </c>
      <c r="C74" s="80"/>
      <c r="D74" s="80">
        <f>SUM(D75:D76)</f>
        <v>0</v>
      </c>
      <c r="E74" s="91"/>
    </row>
    <row r="75" spans="1:5" x14ac:dyDescent="0.3">
      <c r="A75" s="93">
        <v>4.0999999999999996</v>
      </c>
      <c r="B75" s="93" t="s">
        <v>248</v>
      </c>
      <c r="C75" s="224"/>
      <c r="D75" s="8"/>
      <c r="E75" s="91"/>
    </row>
    <row r="76" spans="1:5" x14ac:dyDescent="0.3">
      <c r="A76" s="93">
        <v>4.2</v>
      </c>
      <c r="B76" s="93" t="s">
        <v>249</v>
      </c>
      <c r="C76" s="225"/>
      <c r="D76" s="8"/>
      <c r="E76" s="91"/>
    </row>
    <row r="77" spans="1:5" x14ac:dyDescent="0.3">
      <c r="A77" s="213">
        <v>5</v>
      </c>
      <c r="B77" s="213" t="s">
        <v>274</v>
      </c>
      <c r="C77" s="239"/>
      <c r="D77" s="225"/>
      <c r="E77" s="91"/>
    </row>
    <row r="78" spans="1:5" x14ac:dyDescent="0.3">
      <c r="B78" s="40"/>
    </row>
    <row r="79" spans="1:5" x14ac:dyDescent="0.3">
      <c r="A79" s="535" t="s">
        <v>449</v>
      </c>
      <c r="B79" s="535"/>
      <c r="C79" s="535"/>
      <c r="D79" s="535"/>
      <c r="E79" s="509"/>
    </row>
    <row r="80" spans="1:5" x14ac:dyDescent="0.3">
      <c r="B80" s="40"/>
    </row>
    <row r="81" spans="1:9" s="23" customFormat="1" ht="12.75" x14ac:dyDescent="0.2"/>
    <row r="82" spans="1:9" x14ac:dyDescent="0.3">
      <c r="A82" s="64" t="s">
        <v>107</v>
      </c>
      <c r="E82" s="509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64" t="s">
        <v>401</v>
      </c>
      <c r="D85" s="12"/>
      <c r="E85"/>
      <c r="F85"/>
      <c r="G85"/>
      <c r="H85"/>
      <c r="I85"/>
    </row>
    <row r="86" spans="1:9" x14ac:dyDescent="0.3">
      <c r="A86"/>
      <c r="B86" s="2" t="s">
        <v>402</v>
      </c>
      <c r="D86" s="12"/>
      <c r="E86"/>
      <c r="F86"/>
      <c r="G86"/>
      <c r="H86"/>
      <c r="I86"/>
    </row>
    <row r="87" spans="1:9" customFormat="1" ht="12.75" x14ac:dyDescent="0.2">
      <c r="B87" s="61" t="s">
        <v>139</v>
      </c>
    </row>
    <row r="88" spans="1:9" s="23" customFormat="1" ht="12.75" x14ac:dyDescent="0.2"/>
  </sheetData>
  <mergeCells count="3">
    <mergeCell ref="C1:D1"/>
    <mergeCell ref="C2:D2"/>
    <mergeCell ref="A79:D79"/>
  </mergeCells>
  <pageMargins left="0.7" right="0.7" top="0.75" bottom="0.75" header="0.3" footer="0.3"/>
  <pageSetup scale="81"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19" zoomScale="80" zoomScaleSheetLayoutView="80" workbookViewId="0">
      <selection activeCell="M63" sqref="M6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9" t="s">
        <v>297</v>
      </c>
      <c r="B1" s="109"/>
      <c r="C1" s="532" t="s">
        <v>109</v>
      </c>
      <c r="D1" s="532"/>
      <c r="E1" s="142"/>
    </row>
    <row r="2" spans="1:12" x14ac:dyDescent="0.3">
      <c r="A2" s="71" t="s">
        <v>140</v>
      </c>
      <c r="B2" s="109"/>
      <c r="C2" s="530" t="str">
        <f>'ფორმა N1'!K2</f>
        <v>01/09/2020-31/10/2020</v>
      </c>
      <c r="D2" s="531"/>
      <c r="E2" s="142"/>
    </row>
    <row r="3" spans="1:12" x14ac:dyDescent="0.3">
      <c r="A3" s="71"/>
      <c r="B3" s="109"/>
      <c r="C3" s="330"/>
      <c r="D3" s="330"/>
      <c r="E3" s="142"/>
    </row>
    <row r="4" spans="1:12" s="2" customFormat="1" x14ac:dyDescent="0.3">
      <c r="A4" s="72" t="s">
        <v>269</v>
      </c>
      <c r="B4" s="72"/>
      <c r="C4" s="71"/>
      <c r="D4" s="71"/>
      <c r="E4" s="103"/>
      <c r="L4" s="21"/>
    </row>
    <row r="5" spans="1:12" s="2" customFormat="1" x14ac:dyDescent="0.3">
      <c r="A5" s="113" t="str">
        <f>'ფორმა N1'!A5</f>
        <v>პ/გ  "ახალი ქრისტიან დემოკრატები"</v>
      </c>
      <c r="B5" s="106"/>
      <c r="C5" s="55"/>
      <c r="D5" s="55"/>
      <c r="E5" s="103"/>
    </row>
    <row r="6" spans="1:12" s="2" customFormat="1" x14ac:dyDescent="0.3">
      <c r="A6" s="72"/>
      <c r="B6" s="72"/>
      <c r="C6" s="71"/>
      <c r="D6" s="71"/>
      <c r="E6" s="103"/>
    </row>
    <row r="7" spans="1:12" s="6" customFormat="1" x14ac:dyDescent="0.3">
      <c r="A7" s="329"/>
      <c r="B7" s="329"/>
      <c r="C7" s="73"/>
      <c r="D7" s="73"/>
      <c r="E7" s="143"/>
    </row>
    <row r="8" spans="1:12" s="6" customFormat="1" ht="30" x14ac:dyDescent="0.3">
      <c r="A8" s="101" t="s">
        <v>64</v>
      </c>
      <c r="B8" s="74" t="s">
        <v>11</v>
      </c>
      <c r="C8" s="74" t="s">
        <v>10</v>
      </c>
      <c r="D8" s="74" t="s">
        <v>9</v>
      </c>
      <c r="E8" s="143"/>
    </row>
    <row r="9" spans="1:12" s="9" customFormat="1" ht="18" x14ac:dyDescent="0.2">
      <c r="A9" s="13">
        <v>1</v>
      </c>
      <c r="B9" s="13" t="s">
        <v>57</v>
      </c>
      <c r="C9" s="424">
        <f>SUM(C10,C14,C54,C57,C58,C59,C76)</f>
        <v>420129.25</v>
      </c>
      <c r="D9" s="424">
        <f>SUM(D10,D14,D54,D57,D58,D59,D65,D72,D73)</f>
        <v>420729.25</v>
      </c>
      <c r="E9" s="144"/>
    </row>
    <row r="10" spans="1:12" s="9" customFormat="1" ht="18" x14ac:dyDescent="0.2">
      <c r="A10" s="14">
        <v>1.1000000000000001</v>
      </c>
      <c r="B10" s="14" t="s">
        <v>58</v>
      </c>
      <c r="C10" s="429">
        <f>SUM(C11:C13)</f>
        <v>392425.28</v>
      </c>
      <c r="D10" s="429">
        <f>SUM(D11:D13)</f>
        <v>393025.28000000003</v>
      </c>
      <c r="E10" s="144"/>
    </row>
    <row r="11" spans="1:12" s="9" customFormat="1" ht="16.5" customHeight="1" x14ac:dyDescent="0.2">
      <c r="A11" s="16" t="s">
        <v>30</v>
      </c>
      <c r="B11" s="16" t="s">
        <v>59</v>
      </c>
      <c r="C11" s="430">
        <f>'ფორმა 5.2'!G20</f>
        <v>11075.280000000002</v>
      </c>
      <c r="D11" s="431">
        <f>C11</f>
        <v>11075.280000000002</v>
      </c>
      <c r="E11" s="144"/>
    </row>
    <row r="12" spans="1:12" ht="16.5" customHeight="1" x14ac:dyDescent="0.3">
      <c r="A12" s="16" t="s">
        <v>31</v>
      </c>
      <c r="B12" s="16" t="s">
        <v>0</v>
      </c>
      <c r="C12" s="34"/>
      <c r="D12" s="431"/>
      <c r="E12" s="142"/>
    </row>
    <row r="13" spans="1:12" ht="16.5" customHeight="1" x14ac:dyDescent="0.3">
      <c r="A13" s="363" t="s">
        <v>465</v>
      </c>
      <c r="B13" s="364" t="s">
        <v>467</v>
      </c>
      <c r="C13" s="436">
        <f>'ფორმა 5.2'!G24</f>
        <v>381350</v>
      </c>
      <c r="D13" s="438">
        <f>'ფორმა 5.2'!H24</f>
        <v>381950</v>
      </c>
      <c r="E13" s="142"/>
    </row>
    <row r="14" spans="1:12" x14ac:dyDescent="0.3">
      <c r="A14" s="14">
        <v>1.2</v>
      </c>
      <c r="B14" s="14" t="s">
        <v>60</v>
      </c>
      <c r="C14" s="429">
        <f>SUM(C15,C18,C30:C33,C36,C37,C44,C45,C46,C47,C48,C52,C53)</f>
        <v>27103.97</v>
      </c>
      <c r="D14" s="429">
        <f>SUM(D15,D18,D30:D33,D36,D37,D44,D45,D46,D47,D48,D52,D53)</f>
        <v>27103.97</v>
      </c>
      <c r="E14" s="142"/>
    </row>
    <row r="15" spans="1:12" x14ac:dyDescent="0.3">
      <c r="A15" s="16" t="s">
        <v>32</v>
      </c>
      <c r="B15" s="16" t="s">
        <v>1</v>
      </c>
      <c r="C15" s="432">
        <f>SUM(C16:C17)</f>
        <v>12470</v>
      </c>
      <c r="D15" s="432">
        <f>SUM(D16:D17)</f>
        <v>12470</v>
      </c>
      <c r="E15" s="142"/>
    </row>
    <row r="16" spans="1:12" ht="17.25" customHeight="1" x14ac:dyDescent="0.3">
      <c r="A16" s="17" t="s">
        <v>98</v>
      </c>
      <c r="B16" s="17" t="s">
        <v>61</v>
      </c>
      <c r="C16" s="433">
        <f>'ფორმა N5.3'!I79</f>
        <v>12470</v>
      </c>
      <c r="D16" s="434">
        <f>C16</f>
        <v>12470</v>
      </c>
      <c r="E16" s="142"/>
    </row>
    <row r="17" spans="1:5" ht="17.25" customHeight="1" x14ac:dyDescent="0.3">
      <c r="A17" s="17" t="s">
        <v>99</v>
      </c>
      <c r="B17" s="17" t="s">
        <v>62</v>
      </c>
      <c r="C17" s="433"/>
      <c r="D17" s="434"/>
      <c r="E17" s="142"/>
    </row>
    <row r="18" spans="1:5" x14ac:dyDescent="0.3">
      <c r="A18" s="16" t="s">
        <v>33</v>
      </c>
      <c r="B18" s="16" t="s">
        <v>2</v>
      </c>
      <c r="C18" s="432">
        <f>SUM(C19:C24,C29)</f>
        <v>442.73</v>
      </c>
      <c r="D18" s="432">
        <f>SUM(D19:D24,D29)</f>
        <v>442.73</v>
      </c>
      <c r="E18" s="142"/>
    </row>
    <row r="19" spans="1:5" ht="30" x14ac:dyDescent="0.3">
      <c r="A19" s="17" t="s">
        <v>12</v>
      </c>
      <c r="B19" s="17" t="s">
        <v>245</v>
      </c>
      <c r="C19" s="435">
        <f>170+'[1]ფორმა N5'!$C$19+'[2]ფორმა N5'!$C$19</f>
        <v>170</v>
      </c>
      <c r="D19" s="37">
        <f>C19</f>
        <v>170</v>
      </c>
      <c r="E19" s="142"/>
    </row>
    <row r="20" spans="1:5" x14ac:dyDescent="0.3">
      <c r="A20" s="17" t="s">
        <v>13</v>
      </c>
      <c r="B20" s="17" t="s">
        <v>14</v>
      </c>
      <c r="C20" s="435"/>
      <c r="D20" s="37"/>
      <c r="E20" s="142"/>
    </row>
    <row r="21" spans="1:5" ht="30" x14ac:dyDescent="0.3">
      <c r="A21" s="17" t="s">
        <v>276</v>
      </c>
      <c r="B21" s="17" t="s">
        <v>22</v>
      </c>
      <c r="C21" s="435"/>
      <c r="D21" s="37"/>
      <c r="E21" s="142"/>
    </row>
    <row r="22" spans="1:5" x14ac:dyDescent="0.3">
      <c r="A22" s="17" t="s">
        <v>277</v>
      </c>
      <c r="B22" s="17" t="s">
        <v>15</v>
      </c>
      <c r="C22" s="435">
        <f>72.93+'[1]ფორმა N5'!$C$22+'[2]ფორმა N5'!$C$22+70</f>
        <v>212.93</v>
      </c>
      <c r="D22" s="37">
        <f>C22</f>
        <v>212.93</v>
      </c>
      <c r="E22" s="142"/>
    </row>
    <row r="23" spans="1:5" x14ac:dyDescent="0.3">
      <c r="A23" s="17" t="s">
        <v>278</v>
      </c>
      <c r="B23" s="17" t="s">
        <v>16</v>
      </c>
      <c r="C23" s="435"/>
      <c r="D23" s="37"/>
      <c r="E23" s="142"/>
    </row>
    <row r="24" spans="1:5" x14ac:dyDescent="0.3">
      <c r="A24" s="17" t="s">
        <v>279</v>
      </c>
      <c r="B24" s="17" t="s">
        <v>17</v>
      </c>
      <c r="C24" s="437">
        <f>SUM(C25:C28)</f>
        <v>59.8</v>
      </c>
      <c r="D24" s="437">
        <f>SUM(D25:D28)</f>
        <v>59.8</v>
      </c>
      <c r="E24" s="142"/>
    </row>
    <row r="25" spans="1:5" ht="16.5" customHeight="1" x14ac:dyDescent="0.3">
      <c r="A25" s="18" t="s">
        <v>280</v>
      </c>
      <c r="B25" s="18" t="s">
        <v>18</v>
      </c>
      <c r="C25" s="435">
        <f>8.14+'[1]ფორმა N5'!$C$25+'[2]ფორმა N5'!$C$25+4.04</f>
        <v>14.8</v>
      </c>
      <c r="D25" s="37">
        <f>C25</f>
        <v>14.8</v>
      </c>
      <c r="E25" s="142"/>
    </row>
    <row r="26" spans="1:5" ht="16.5" customHeight="1" x14ac:dyDescent="0.3">
      <c r="A26" s="18" t="s">
        <v>281</v>
      </c>
      <c r="B26" s="18" t="s">
        <v>19</v>
      </c>
      <c r="C26" s="435">
        <f>'[1]ფორმა N5'!$C$26+'[2]ფორმა N5'!$C$26</f>
        <v>0</v>
      </c>
      <c r="D26" s="37">
        <f>C26</f>
        <v>0</v>
      </c>
      <c r="E26" s="142"/>
    </row>
    <row r="27" spans="1:5" ht="16.5" customHeight="1" x14ac:dyDescent="0.3">
      <c r="A27" s="18" t="s">
        <v>282</v>
      </c>
      <c r="B27" s="18" t="s">
        <v>20</v>
      </c>
      <c r="C27" s="435"/>
      <c r="D27" s="37"/>
      <c r="E27" s="142"/>
    </row>
    <row r="28" spans="1:5" ht="16.5" customHeight="1" x14ac:dyDescent="0.3">
      <c r="A28" s="18" t="s">
        <v>283</v>
      </c>
      <c r="B28" s="18" t="s">
        <v>23</v>
      </c>
      <c r="C28" s="435">
        <f>15+'[1]ფორმა N5'!$C$28+'[2]ფორმა N5'!$C$28+15</f>
        <v>45</v>
      </c>
      <c r="D28" s="37">
        <f>C28</f>
        <v>45</v>
      </c>
      <c r="E28" s="142"/>
    </row>
    <row r="29" spans="1:5" x14ac:dyDescent="0.3">
      <c r="A29" s="17" t="s">
        <v>284</v>
      </c>
      <c r="B29" s="17" t="s">
        <v>21</v>
      </c>
      <c r="C29" s="435"/>
      <c r="D29" s="37"/>
      <c r="E29" s="142"/>
    </row>
    <row r="30" spans="1:5" x14ac:dyDescent="0.3">
      <c r="A30" s="16" t="s">
        <v>34</v>
      </c>
      <c r="B30" s="16" t="s">
        <v>3</v>
      </c>
      <c r="C30" s="430"/>
      <c r="D30" s="431"/>
      <c r="E30" s="142"/>
    </row>
    <row r="31" spans="1:5" x14ac:dyDescent="0.3">
      <c r="A31" s="16" t="s">
        <v>35</v>
      </c>
      <c r="B31" s="16" t="s">
        <v>4</v>
      </c>
      <c r="C31" s="430"/>
      <c r="D31" s="431"/>
      <c r="E31" s="142"/>
    </row>
    <row r="32" spans="1:5" x14ac:dyDescent="0.3">
      <c r="A32" s="16" t="s">
        <v>36</v>
      </c>
      <c r="B32" s="16" t="s">
        <v>5</v>
      </c>
      <c r="C32" s="430"/>
      <c r="D32" s="431"/>
      <c r="E32" s="142"/>
    </row>
    <row r="33" spans="1:5" x14ac:dyDescent="0.3">
      <c r="A33" s="16" t="s">
        <v>37</v>
      </c>
      <c r="B33" s="16" t="s">
        <v>63</v>
      </c>
      <c r="C33" s="432">
        <f>SUM(C34:C35)</f>
        <v>0</v>
      </c>
      <c r="D33" s="432">
        <f>SUM(D34:D35)</f>
        <v>0</v>
      </c>
      <c r="E33" s="142"/>
    </row>
    <row r="34" spans="1:5" x14ac:dyDescent="0.3">
      <c r="A34" s="17" t="s">
        <v>285</v>
      </c>
      <c r="B34" s="17" t="s">
        <v>56</v>
      </c>
      <c r="C34" s="430"/>
      <c r="D34" s="431">
        <f>C34</f>
        <v>0</v>
      </c>
      <c r="E34" s="142"/>
    </row>
    <row r="35" spans="1:5" x14ac:dyDescent="0.3">
      <c r="A35" s="17" t="s">
        <v>286</v>
      </c>
      <c r="B35" s="17" t="s">
        <v>55</v>
      </c>
      <c r="C35" s="430"/>
      <c r="D35" s="431"/>
      <c r="E35" s="142"/>
    </row>
    <row r="36" spans="1:5" x14ac:dyDescent="0.3">
      <c r="A36" s="16" t="s">
        <v>38</v>
      </c>
      <c r="B36" s="16" t="s">
        <v>49</v>
      </c>
      <c r="C36" s="430">
        <f>7+'[1]ფორმა N5'!$C$36+'[2]ფორმა N5'!$C$36+10.95</f>
        <v>691.24</v>
      </c>
      <c r="D36" s="431">
        <f>C36</f>
        <v>691.24</v>
      </c>
      <c r="E36" s="142"/>
    </row>
    <row r="37" spans="1:5" x14ac:dyDescent="0.3">
      <c r="A37" s="16" t="s">
        <v>39</v>
      </c>
      <c r="B37" s="16" t="s">
        <v>338</v>
      </c>
      <c r="C37" s="78">
        <f>SUM(C38:C43)</f>
        <v>0</v>
      </c>
      <c r="D37" s="78">
        <f>SUM(D38:D43)</f>
        <v>0</v>
      </c>
      <c r="E37" s="142"/>
    </row>
    <row r="38" spans="1:5" x14ac:dyDescent="0.3">
      <c r="A38" s="17" t="s">
        <v>335</v>
      </c>
      <c r="B38" s="17" t="s">
        <v>339</v>
      </c>
      <c r="C38" s="34"/>
      <c r="D38" s="34"/>
      <c r="E38" s="142"/>
    </row>
    <row r="39" spans="1:5" x14ac:dyDescent="0.3">
      <c r="A39" s="17" t="s">
        <v>336</v>
      </c>
      <c r="B39" s="17" t="s">
        <v>340</v>
      </c>
      <c r="C39" s="34"/>
      <c r="D39" s="34"/>
      <c r="E39" s="142"/>
    </row>
    <row r="40" spans="1:5" x14ac:dyDescent="0.3">
      <c r="A40" s="17" t="s">
        <v>337</v>
      </c>
      <c r="B40" s="17" t="s">
        <v>343</v>
      </c>
      <c r="C40" s="34"/>
      <c r="D40" s="35"/>
      <c r="E40" s="142"/>
    </row>
    <row r="41" spans="1:5" x14ac:dyDescent="0.3">
      <c r="A41" s="17" t="s">
        <v>342</v>
      </c>
      <c r="B41" s="17" t="s">
        <v>344</v>
      </c>
      <c r="C41" s="34"/>
      <c r="D41" s="35"/>
      <c r="E41" s="142"/>
    </row>
    <row r="42" spans="1:5" x14ac:dyDescent="0.3">
      <c r="A42" s="17" t="s">
        <v>345</v>
      </c>
      <c r="B42" s="17" t="s">
        <v>447</v>
      </c>
      <c r="C42" s="34"/>
      <c r="D42" s="35"/>
      <c r="E42" s="142"/>
    </row>
    <row r="43" spans="1:5" x14ac:dyDescent="0.3">
      <c r="A43" s="17" t="s">
        <v>448</v>
      </c>
      <c r="B43" s="17" t="s">
        <v>341</v>
      </c>
      <c r="C43" s="34"/>
      <c r="D43" s="35"/>
      <c r="E43" s="142"/>
    </row>
    <row r="44" spans="1:5" ht="30" x14ac:dyDescent="0.3">
      <c r="A44" s="16" t="s">
        <v>40</v>
      </c>
      <c r="B44" s="16" t="s">
        <v>28</v>
      </c>
      <c r="C44" s="34"/>
      <c r="D44" s="35"/>
      <c r="E44" s="142"/>
    </row>
    <row r="45" spans="1:5" x14ac:dyDescent="0.3">
      <c r="A45" s="16" t="s">
        <v>41</v>
      </c>
      <c r="B45" s="16" t="s">
        <v>24</v>
      </c>
      <c r="C45" s="34"/>
      <c r="D45" s="35"/>
      <c r="E45" s="142"/>
    </row>
    <row r="46" spans="1:5" x14ac:dyDescent="0.3">
      <c r="A46" s="16" t="s">
        <v>42</v>
      </c>
      <c r="B46" s="16" t="s">
        <v>25</v>
      </c>
      <c r="C46" s="34"/>
      <c r="D46" s="35"/>
      <c r="E46" s="142"/>
    </row>
    <row r="47" spans="1:5" x14ac:dyDescent="0.3">
      <c r="A47" s="16" t="s">
        <v>43</v>
      </c>
      <c r="B47" s="16" t="s">
        <v>26</v>
      </c>
      <c r="C47" s="34"/>
      <c r="D47" s="35"/>
      <c r="E47" s="142"/>
    </row>
    <row r="48" spans="1:5" x14ac:dyDescent="0.3">
      <c r="A48" s="16" t="s">
        <v>44</v>
      </c>
      <c r="B48" s="16" t="s">
        <v>291</v>
      </c>
      <c r="C48" s="78">
        <f>SUM(C49:C51)</f>
        <v>0</v>
      </c>
      <c r="D48" s="78">
        <f>SUM(D49:D51)</f>
        <v>0</v>
      </c>
      <c r="E48" s="142"/>
    </row>
    <row r="49" spans="1:5" x14ac:dyDescent="0.3">
      <c r="A49" s="92" t="s">
        <v>350</v>
      </c>
      <c r="B49" s="92" t="s">
        <v>353</v>
      </c>
      <c r="C49" s="34"/>
      <c r="D49" s="35"/>
      <c r="E49" s="142"/>
    </row>
    <row r="50" spans="1:5" x14ac:dyDescent="0.3">
      <c r="A50" s="92" t="s">
        <v>351</v>
      </c>
      <c r="B50" s="92" t="s">
        <v>352</v>
      </c>
      <c r="C50" s="34"/>
      <c r="D50" s="35"/>
      <c r="E50" s="142"/>
    </row>
    <row r="51" spans="1:5" x14ac:dyDescent="0.3">
      <c r="A51" s="92" t="s">
        <v>354</v>
      </c>
      <c r="B51" s="92" t="s">
        <v>355</v>
      </c>
      <c r="C51" s="34"/>
      <c r="D51" s="35"/>
      <c r="E51" s="142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2"/>
    </row>
    <row r="53" spans="1:5" x14ac:dyDescent="0.3">
      <c r="A53" s="16" t="s">
        <v>46</v>
      </c>
      <c r="B53" s="16" t="s">
        <v>6</v>
      </c>
      <c r="C53" s="34">
        <v>13500</v>
      </c>
      <c r="D53" s="35">
        <f>C53</f>
        <v>13500</v>
      </c>
      <c r="E53" s="142"/>
    </row>
    <row r="54" spans="1:5" ht="30" x14ac:dyDescent="0.3">
      <c r="A54" s="14">
        <v>1.3</v>
      </c>
      <c r="B54" s="82" t="s">
        <v>383</v>
      </c>
      <c r="C54" s="79">
        <f>SUM(C55:C56)</f>
        <v>0</v>
      </c>
      <c r="D54" s="79">
        <f>SUM(D55:D56)</f>
        <v>0</v>
      </c>
      <c r="E54" s="142"/>
    </row>
    <row r="55" spans="1:5" ht="30" x14ac:dyDescent="0.3">
      <c r="A55" s="16" t="s">
        <v>50</v>
      </c>
      <c r="B55" s="16" t="s">
        <v>48</v>
      </c>
      <c r="C55" s="34"/>
      <c r="D55" s="35"/>
      <c r="E55" s="142"/>
    </row>
    <row r="56" spans="1:5" x14ac:dyDescent="0.3">
      <c r="A56" s="16" t="s">
        <v>51</v>
      </c>
      <c r="B56" s="16" t="s">
        <v>47</v>
      </c>
      <c r="C56" s="34"/>
      <c r="D56" s="35"/>
      <c r="E56" s="142"/>
    </row>
    <row r="57" spans="1:5" x14ac:dyDescent="0.3">
      <c r="A57" s="14">
        <v>1.4</v>
      </c>
      <c r="B57" s="14" t="s">
        <v>385</v>
      </c>
      <c r="C57" s="34"/>
      <c r="D57" s="35"/>
      <c r="E57" s="142"/>
    </row>
    <row r="58" spans="1:5" x14ac:dyDescent="0.3">
      <c r="A58" s="14">
        <v>1.5</v>
      </c>
      <c r="B58" s="14" t="s">
        <v>7</v>
      </c>
      <c r="C58" s="36"/>
      <c r="D58" s="37"/>
      <c r="E58" s="142"/>
    </row>
    <row r="59" spans="1:5" x14ac:dyDescent="0.3">
      <c r="A59" s="14">
        <v>1.6</v>
      </c>
      <c r="B59" s="41" t="s">
        <v>8</v>
      </c>
      <c r="C59" s="79">
        <f>SUM(C60:C64)</f>
        <v>600</v>
      </c>
      <c r="D59" s="79">
        <f>SUM(D60:D64)</f>
        <v>600</v>
      </c>
      <c r="E59" s="142"/>
    </row>
    <row r="60" spans="1:5" x14ac:dyDescent="0.3">
      <c r="A60" s="16" t="s">
        <v>292</v>
      </c>
      <c r="B60" s="42" t="s">
        <v>52</v>
      </c>
      <c r="C60" s="36"/>
      <c r="D60" s="37"/>
      <c r="E60" s="142"/>
    </row>
    <row r="61" spans="1:5" ht="30" x14ac:dyDescent="0.3">
      <c r="A61" s="16" t="s">
        <v>293</v>
      </c>
      <c r="B61" s="42" t="s">
        <v>54</v>
      </c>
      <c r="C61" s="36"/>
      <c r="D61" s="37"/>
      <c r="E61" s="142"/>
    </row>
    <row r="62" spans="1:5" x14ac:dyDescent="0.3">
      <c r="A62" s="16" t="s">
        <v>294</v>
      </c>
      <c r="B62" s="42" t="s">
        <v>53</v>
      </c>
      <c r="C62" s="37"/>
      <c r="D62" s="37"/>
      <c r="E62" s="142"/>
    </row>
    <row r="63" spans="1:5" x14ac:dyDescent="0.3">
      <c r="A63" s="16" t="s">
        <v>295</v>
      </c>
      <c r="B63" s="42" t="s">
        <v>27</v>
      </c>
      <c r="C63" s="36">
        <v>600</v>
      </c>
      <c r="D63" s="37">
        <f>C63</f>
        <v>600</v>
      </c>
      <c r="E63" s="142"/>
    </row>
    <row r="64" spans="1:5" x14ac:dyDescent="0.3">
      <c r="A64" s="16" t="s">
        <v>321</v>
      </c>
      <c r="B64" s="194" t="s">
        <v>322</v>
      </c>
      <c r="C64" s="36"/>
      <c r="D64" s="195"/>
      <c r="E64" s="142"/>
    </row>
    <row r="65" spans="1:5" x14ac:dyDescent="0.3">
      <c r="A65" s="13">
        <v>2</v>
      </c>
      <c r="B65" s="43" t="s">
        <v>106</v>
      </c>
      <c r="C65" s="242"/>
      <c r="D65" s="112">
        <f>SUM(D66:D71)</f>
        <v>0</v>
      </c>
      <c r="E65" s="142"/>
    </row>
    <row r="66" spans="1:5" x14ac:dyDescent="0.3">
      <c r="A66" s="15">
        <v>2.1</v>
      </c>
      <c r="B66" s="44" t="s">
        <v>100</v>
      </c>
      <c r="C66" s="242"/>
      <c r="D66" s="38"/>
      <c r="E66" s="142"/>
    </row>
    <row r="67" spans="1:5" x14ac:dyDescent="0.3">
      <c r="A67" s="15">
        <v>2.2000000000000002</v>
      </c>
      <c r="B67" s="44" t="s">
        <v>104</v>
      </c>
      <c r="C67" s="244"/>
      <c r="D67" s="39"/>
      <c r="E67" s="142"/>
    </row>
    <row r="68" spans="1:5" x14ac:dyDescent="0.3">
      <c r="A68" s="15">
        <v>2.2999999999999998</v>
      </c>
      <c r="B68" s="44" t="s">
        <v>103</v>
      </c>
      <c r="C68" s="244"/>
      <c r="D68" s="39"/>
      <c r="E68" s="142"/>
    </row>
    <row r="69" spans="1:5" x14ac:dyDescent="0.3">
      <c r="A69" s="15">
        <v>2.4</v>
      </c>
      <c r="B69" s="44" t="s">
        <v>105</v>
      </c>
      <c r="C69" s="244"/>
      <c r="D69" s="39"/>
      <c r="E69" s="142"/>
    </row>
    <row r="70" spans="1:5" x14ac:dyDescent="0.3">
      <c r="A70" s="15">
        <v>2.5</v>
      </c>
      <c r="B70" s="44" t="s">
        <v>101</v>
      </c>
      <c r="C70" s="244"/>
      <c r="D70" s="39"/>
      <c r="E70" s="142"/>
    </row>
    <row r="71" spans="1:5" x14ac:dyDescent="0.3">
      <c r="A71" s="15">
        <v>2.6</v>
      </c>
      <c r="B71" s="44" t="s">
        <v>102</v>
      </c>
      <c r="C71" s="244"/>
      <c r="D71" s="39"/>
      <c r="E71" s="142"/>
    </row>
    <row r="72" spans="1:5" s="2" customFormat="1" x14ac:dyDescent="0.3">
      <c r="A72" s="13">
        <v>3</v>
      </c>
      <c r="B72" s="240" t="s">
        <v>404</v>
      </c>
      <c r="C72" s="243"/>
      <c r="D72" s="241"/>
      <c r="E72" s="100"/>
    </row>
    <row r="73" spans="1:5" s="2" customFormat="1" x14ac:dyDescent="0.3">
      <c r="A73" s="13">
        <v>4</v>
      </c>
      <c r="B73" s="13" t="s">
        <v>247</v>
      </c>
      <c r="C73" s="243">
        <f>SUM(C74:C75)</f>
        <v>0</v>
      </c>
      <c r="D73" s="80">
        <f>SUM(D74:D75)</f>
        <v>0</v>
      </c>
      <c r="E73" s="100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0"/>
    </row>
    <row r="75" spans="1:5" s="2" customFormat="1" x14ac:dyDescent="0.3">
      <c r="A75" s="15">
        <v>4.2</v>
      </c>
      <c r="B75" s="15" t="s">
        <v>249</v>
      </c>
      <c r="C75" s="8"/>
      <c r="D75" s="8"/>
      <c r="E75" s="100"/>
    </row>
    <row r="76" spans="1:5" s="2" customFormat="1" x14ac:dyDescent="0.3">
      <c r="A76" s="13">
        <v>5</v>
      </c>
      <c r="B76" s="238" t="s">
        <v>274</v>
      </c>
      <c r="C76" s="8"/>
      <c r="D76" s="80"/>
      <c r="E76" s="100"/>
    </row>
    <row r="77" spans="1:5" s="2" customFormat="1" x14ac:dyDescent="0.3">
      <c r="A77" s="339"/>
      <c r="B77" s="339"/>
      <c r="C77" s="12"/>
      <c r="D77" s="12"/>
      <c r="E77" s="100"/>
    </row>
    <row r="78" spans="1:5" s="2" customFormat="1" x14ac:dyDescent="0.3">
      <c r="A78" s="535" t="s">
        <v>449</v>
      </c>
      <c r="B78" s="535"/>
      <c r="C78" s="535"/>
      <c r="D78" s="535"/>
      <c r="E78" s="100"/>
    </row>
    <row r="79" spans="1:5" s="2" customFormat="1" x14ac:dyDescent="0.3">
      <c r="A79" s="339"/>
      <c r="B79" s="339"/>
      <c r="C79" s="12"/>
      <c r="D79" s="12"/>
      <c r="E79" s="100"/>
    </row>
    <row r="80" spans="1:5" s="23" customFormat="1" ht="12.75" x14ac:dyDescent="0.2"/>
    <row r="81" spans="1:9" s="2" customFormat="1" x14ac:dyDescent="0.3">
      <c r="A81" s="64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0" t="s">
        <v>450</v>
      </c>
      <c r="D84" s="12"/>
      <c r="E84"/>
      <c r="F84"/>
      <c r="G84"/>
      <c r="H84"/>
      <c r="I84"/>
    </row>
    <row r="85" spans="1:9" s="2" customFormat="1" x14ac:dyDescent="0.3">
      <c r="A85"/>
      <c r="B85" s="536" t="s">
        <v>451</v>
      </c>
      <c r="C85" s="536"/>
      <c r="D85" s="536"/>
      <c r="E85"/>
      <c r="F85"/>
      <c r="G85"/>
      <c r="H85"/>
      <c r="I85"/>
    </row>
    <row r="86" spans="1:9" customFormat="1" ht="12.75" x14ac:dyDescent="0.2">
      <c r="B86" s="61" t="s">
        <v>452</v>
      </c>
    </row>
    <row r="87" spans="1:9" s="2" customFormat="1" x14ac:dyDescent="0.3">
      <c r="A87" s="11"/>
      <c r="B87" s="536" t="s">
        <v>453</v>
      </c>
      <c r="C87" s="536"/>
      <c r="D87" s="536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L9" sqref="L9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9" t="s">
        <v>319</v>
      </c>
      <c r="B1" s="72"/>
      <c r="C1" s="532" t="s">
        <v>109</v>
      </c>
      <c r="D1" s="532"/>
      <c r="E1" s="86"/>
    </row>
    <row r="2" spans="1:5" s="6" customFormat="1" x14ac:dyDescent="0.3">
      <c r="A2" s="69" t="s">
        <v>313</v>
      </c>
      <c r="B2" s="72"/>
      <c r="C2" s="530" t="str">
        <f>'ფორმა N1'!K2</f>
        <v>01/09/2020-31/10/2020</v>
      </c>
      <c r="D2" s="530"/>
      <c r="E2" s="86"/>
    </row>
    <row r="3" spans="1:5" s="6" customFormat="1" x14ac:dyDescent="0.3">
      <c r="A3" s="71" t="s">
        <v>140</v>
      </c>
      <c r="B3" s="69"/>
      <c r="C3" s="154"/>
      <c r="D3" s="154"/>
      <c r="E3" s="86"/>
    </row>
    <row r="4" spans="1:5" s="6" customFormat="1" x14ac:dyDescent="0.3">
      <c r="A4" s="71"/>
      <c r="B4" s="71"/>
      <c r="C4" s="154"/>
      <c r="D4" s="154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408" t="str">
        <f>'ფორმა N1'!A5</f>
        <v>პ/გ  "ახალი ქრისტიან დემოკრატები"</v>
      </c>
      <c r="B6" s="75"/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53"/>
      <c r="B8" s="153"/>
      <c r="C8" s="73"/>
      <c r="D8" s="73"/>
      <c r="E8" s="86"/>
    </row>
    <row r="9" spans="1:5" s="6" customFormat="1" ht="30" x14ac:dyDescent="0.3">
      <c r="A9" s="84" t="s">
        <v>64</v>
      </c>
      <c r="B9" s="84" t="s">
        <v>318</v>
      </c>
      <c r="C9" s="74" t="s">
        <v>10</v>
      </c>
      <c r="D9" s="74" t="s">
        <v>9</v>
      </c>
      <c r="E9" s="86"/>
    </row>
    <row r="10" spans="1:5" s="9" customFormat="1" ht="18" x14ac:dyDescent="0.2">
      <c r="A10" s="93" t="s">
        <v>314</v>
      </c>
      <c r="B10" s="93" t="s">
        <v>621</v>
      </c>
      <c r="C10" s="4">
        <v>600</v>
      </c>
      <c r="D10" s="4">
        <f>C10</f>
        <v>600</v>
      </c>
      <c r="E10" s="88"/>
    </row>
    <row r="11" spans="1:5" s="10" customFormat="1" x14ac:dyDescent="0.2">
      <c r="A11" s="93" t="s">
        <v>315</v>
      </c>
      <c r="B11" s="93"/>
      <c r="C11" s="4"/>
      <c r="D11" s="4"/>
      <c r="E11" s="89"/>
    </row>
    <row r="12" spans="1:5" s="10" customFormat="1" x14ac:dyDescent="0.2">
      <c r="A12" s="82" t="s">
        <v>273</v>
      </c>
      <c r="B12" s="82"/>
      <c r="C12" s="4"/>
      <c r="D12" s="4"/>
      <c r="E12" s="89"/>
    </row>
    <row r="13" spans="1:5" s="10" customFormat="1" x14ac:dyDescent="0.2">
      <c r="A13" s="82" t="s">
        <v>273</v>
      </c>
      <c r="B13" s="82"/>
      <c r="C13" s="4"/>
      <c r="D13" s="4"/>
      <c r="E13" s="89"/>
    </row>
    <row r="14" spans="1:5" s="10" customFormat="1" x14ac:dyDescent="0.2">
      <c r="A14" s="82" t="s">
        <v>273</v>
      </c>
      <c r="B14" s="82"/>
      <c r="C14" s="4"/>
      <c r="D14" s="4"/>
      <c r="E14" s="89"/>
    </row>
    <row r="15" spans="1:5" s="10" customFormat="1" x14ac:dyDescent="0.2">
      <c r="A15" s="82" t="s">
        <v>273</v>
      </c>
      <c r="B15" s="82"/>
      <c r="C15" s="4"/>
      <c r="D15" s="4"/>
      <c r="E15" s="89"/>
    </row>
    <row r="16" spans="1:5" s="10" customFormat="1" x14ac:dyDescent="0.2">
      <c r="A16" s="82" t="s">
        <v>273</v>
      </c>
      <c r="B16" s="82"/>
      <c r="C16" s="4"/>
      <c r="D16" s="4"/>
      <c r="E16" s="89"/>
    </row>
    <row r="17" spans="1:5" s="10" customFormat="1" ht="17.25" customHeight="1" x14ac:dyDescent="0.2">
      <c r="A17" s="93" t="s">
        <v>316</v>
      </c>
      <c r="B17" s="82" t="s">
        <v>681</v>
      </c>
      <c r="C17" s="4">
        <v>12900</v>
      </c>
      <c r="D17" s="4">
        <v>12900</v>
      </c>
      <c r="E17" s="89"/>
    </row>
    <row r="18" spans="1:5" s="10" customFormat="1" ht="18" customHeight="1" x14ac:dyDescent="0.2">
      <c r="A18" s="93" t="s">
        <v>317</v>
      </c>
      <c r="B18" s="82" t="s">
        <v>681</v>
      </c>
      <c r="C18" s="4">
        <v>600</v>
      </c>
      <c r="D18" s="4">
        <v>600</v>
      </c>
      <c r="E18" s="89"/>
    </row>
    <row r="19" spans="1:5" s="10" customFormat="1" x14ac:dyDescent="0.2">
      <c r="A19" s="82" t="s">
        <v>273</v>
      </c>
      <c r="B19" s="82"/>
      <c r="C19" s="4"/>
      <c r="D19" s="4"/>
      <c r="E19" s="89"/>
    </row>
    <row r="20" spans="1:5" s="10" customFormat="1" x14ac:dyDescent="0.2">
      <c r="A20" s="82" t="s">
        <v>273</v>
      </c>
      <c r="B20" s="82"/>
      <c r="C20" s="4"/>
      <c r="D20" s="4"/>
      <c r="E20" s="89"/>
    </row>
    <row r="21" spans="1:5" s="10" customFormat="1" x14ac:dyDescent="0.2">
      <c r="A21" s="82" t="s">
        <v>273</v>
      </c>
      <c r="B21" s="82"/>
      <c r="C21" s="4"/>
      <c r="D21" s="4"/>
      <c r="E21" s="89"/>
    </row>
    <row r="22" spans="1:5" s="10" customFormat="1" x14ac:dyDescent="0.2">
      <c r="A22" s="82" t="s">
        <v>273</v>
      </c>
      <c r="B22" s="82"/>
      <c r="C22" s="4"/>
      <c r="D22" s="4"/>
      <c r="E22" s="89"/>
    </row>
    <row r="23" spans="1:5" s="10" customFormat="1" x14ac:dyDescent="0.2">
      <c r="A23" s="82" t="s">
        <v>273</v>
      </c>
      <c r="B23" s="82"/>
      <c r="C23" s="4"/>
      <c r="D23" s="4"/>
      <c r="E23" s="89"/>
    </row>
    <row r="24" spans="1:5" s="3" customFormat="1" x14ac:dyDescent="0.2">
      <c r="A24" s="83"/>
      <c r="B24" s="83"/>
      <c r="C24" s="4"/>
      <c r="D24" s="4"/>
      <c r="E24" s="90"/>
    </row>
    <row r="25" spans="1:5" x14ac:dyDescent="0.3">
      <c r="A25" s="94"/>
      <c r="B25" s="94" t="s">
        <v>320</v>
      </c>
      <c r="C25" s="81">
        <f>SUM(C10:C24)</f>
        <v>14100</v>
      </c>
      <c r="D25" s="81">
        <f>SUM(D10:D24)</f>
        <v>14100</v>
      </c>
      <c r="E25" s="91"/>
    </row>
    <row r="26" spans="1:5" x14ac:dyDescent="0.3">
      <c r="A26" s="40"/>
      <c r="B26" s="40"/>
    </row>
    <row r="27" spans="1:5" x14ac:dyDescent="0.3">
      <c r="A27" s="2" t="s">
        <v>392</v>
      </c>
      <c r="E27" s="5"/>
    </row>
    <row r="28" spans="1:5" x14ac:dyDescent="0.3">
      <c r="A28" s="2" t="s">
        <v>387</v>
      </c>
    </row>
    <row r="29" spans="1:5" x14ac:dyDescent="0.3">
      <c r="A29" s="193" t="s">
        <v>388</v>
      </c>
    </row>
    <row r="30" spans="1:5" x14ac:dyDescent="0.3">
      <c r="A30" s="193"/>
    </row>
    <row r="31" spans="1:5" x14ac:dyDescent="0.3">
      <c r="A31" s="193" t="s">
        <v>333</v>
      </c>
    </row>
    <row r="32" spans="1:5" s="23" customFormat="1" ht="12.75" x14ac:dyDescent="0.2"/>
    <row r="33" spans="1:9" x14ac:dyDescent="0.3">
      <c r="A33" s="64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4"/>
      <c r="B36" s="64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1"/>
      <c r="B38" s="61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D19" sqref="D19"/>
    </sheetView>
  </sheetViews>
  <sheetFormatPr defaultRowHeight="12.75" x14ac:dyDescent="0.2"/>
  <cols>
    <col min="1" max="1" width="5.42578125" style="177" customWidth="1"/>
    <col min="2" max="2" width="20.85546875" style="177" customWidth="1"/>
    <col min="3" max="3" width="26" style="177" customWidth="1"/>
    <col min="4" max="4" width="17" style="177" customWidth="1"/>
    <col min="5" max="5" width="18.140625" style="177" customWidth="1"/>
    <col min="6" max="6" width="14.7109375" style="177" customWidth="1"/>
    <col min="7" max="7" width="15.5703125" style="177" customWidth="1"/>
    <col min="8" max="8" width="14.7109375" style="177" customWidth="1"/>
    <col min="9" max="9" width="29.7109375" style="177" customWidth="1"/>
    <col min="10" max="10" width="0" style="177" hidden="1" customWidth="1"/>
    <col min="11" max="16384" width="9.140625" style="177"/>
  </cols>
  <sheetData>
    <row r="1" spans="1:10" ht="15" x14ac:dyDescent="0.3">
      <c r="A1" s="69" t="s">
        <v>424</v>
      </c>
      <c r="B1" s="69"/>
      <c r="C1" s="72"/>
      <c r="D1" s="72"/>
      <c r="E1" s="72"/>
      <c r="F1" s="72"/>
      <c r="G1" s="249"/>
      <c r="H1" s="249"/>
      <c r="I1" s="532" t="s">
        <v>109</v>
      </c>
      <c r="J1" s="532"/>
    </row>
    <row r="2" spans="1:10" ht="15" x14ac:dyDescent="0.3">
      <c r="A2" s="71" t="s">
        <v>140</v>
      </c>
      <c r="B2" s="69"/>
      <c r="C2" s="72"/>
      <c r="D2" s="72"/>
      <c r="E2" s="72"/>
      <c r="F2" s="72"/>
      <c r="G2" s="249"/>
      <c r="H2" s="249"/>
      <c r="I2" s="530" t="str">
        <f>'ფორმა N1'!K2</f>
        <v>01/09/2020-31/10/2020</v>
      </c>
      <c r="J2" s="530"/>
    </row>
    <row r="3" spans="1:10" ht="15" x14ac:dyDescent="0.3">
      <c r="A3" s="71"/>
      <c r="B3" s="71"/>
      <c r="C3" s="69"/>
      <c r="D3" s="69"/>
      <c r="E3" s="69"/>
      <c r="F3" s="69"/>
      <c r="G3" s="249"/>
      <c r="H3" s="249"/>
      <c r="I3" s="249"/>
    </row>
    <row r="4" spans="1:10" ht="15" x14ac:dyDescent="0.3">
      <c r="A4" s="72" t="s">
        <v>269</v>
      </c>
      <c r="B4" s="72"/>
      <c r="C4" s="72"/>
      <c r="D4" s="72"/>
      <c r="E4" s="72"/>
      <c r="F4" s="72"/>
      <c r="G4" s="71"/>
      <c r="H4" s="71"/>
      <c r="I4" s="71"/>
    </row>
    <row r="5" spans="1:10" ht="15" x14ac:dyDescent="0.3">
      <c r="A5" s="408" t="str">
        <f>'ფორმა N1'!A5</f>
        <v>პ/გ  "ახალი ქრისტიან დემოკრატები"</v>
      </c>
      <c r="B5" s="75"/>
      <c r="C5" s="75"/>
      <c r="D5" s="75"/>
      <c r="E5" s="75"/>
      <c r="F5" s="75"/>
      <c r="G5" s="76"/>
      <c r="H5" s="76"/>
      <c r="I5" s="76"/>
    </row>
    <row r="6" spans="1:10" ht="15" x14ac:dyDescent="0.2">
      <c r="A6" s="248"/>
      <c r="B6" s="248"/>
      <c r="C6" s="248"/>
      <c r="D6" s="248"/>
      <c r="E6" s="248"/>
      <c r="F6" s="248"/>
      <c r="G6" s="73"/>
      <c r="H6" s="73"/>
      <c r="I6" s="73"/>
    </row>
    <row r="7" spans="1:10" ht="45" x14ac:dyDescent="0.2">
      <c r="A7" s="85" t="s">
        <v>64</v>
      </c>
      <c r="B7" s="85" t="s">
        <v>324</v>
      </c>
      <c r="C7" s="85" t="s">
        <v>325</v>
      </c>
      <c r="D7" s="85" t="s">
        <v>227</v>
      </c>
      <c r="E7" s="85" t="s">
        <v>329</v>
      </c>
      <c r="F7" s="85" t="s">
        <v>332</v>
      </c>
      <c r="G7" s="74" t="s">
        <v>10</v>
      </c>
      <c r="H7" s="74" t="s">
        <v>9</v>
      </c>
      <c r="I7" s="74" t="s">
        <v>369</v>
      </c>
      <c r="J7" s="206" t="s">
        <v>331</v>
      </c>
    </row>
    <row r="8" spans="1:10" ht="15" x14ac:dyDescent="0.2">
      <c r="A8" s="93">
        <v>1</v>
      </c>
      <c r="B8" s="439" t="s">
        <v>497</v>
      </c>
      <c r="C8" s="411" t="s">
        <v>498</v>
      </c>
      <c r="D8" s="412" t="s">
        <v>516</v>
      </c>
      <c r="E8" s="93" t="s">
        <v>499</v>
      </c>
      <c r="F8" s="93" t="s">
        <v>331</v>
      </c>
      <c r="G8" s="465">
        <v>2625</v>
      </c>
      <c r="H8" s="465">
        <v>2625</v>
      </c>
      <c r="I8" s="465">
        <v>525</v>
      </c>
      <c r="J8" s="206" t="s">
        <v>0</v>
      </c>
    </row>
    <row r="9" spans="1:10" ht="16.5" x14ac:dyDescent="0.3">
      <c r="A9" s="93">
        <v>2</v>
      </c>
      <c r="B9" s="439" t="s">
        <v>512</v>
      </c>
      <c r="C9" s="439" t="s">
        <v>511</v>
      </c>
      <c r="D9" s="413" t="s">
        <v>518</v>
      </c>
      <c r="E9" s="93" t="s">
        <v>519</v>
      </c>
      <c r="F9" s="93" t="s">
        <v>331</v>
      </c>
      <c r="G9" s="476">
        <v>382.65</v>
      </c>
      <c r="H9" s="476">
        <v>382.65</v>
      </c>
      <c r="I9" s="465">
        <v>75</v>
      </c>
    </row>
    <row r="10" spans="1:10" ht="15" x14ac:dyDescent="0.2">
      <c r="A10" s="93">
        <v>3</v>
      </c>
      <c r="B10" s="451" t="s">
        <v>513</v>
      </c>
      <c r="C10" s="441" t="s">
        <v>508</v>
      </c>
      <c r="D10" s="474" t="s">
        <v>509</v>
      </c>
      <c r="E10" s="414" t="s">
        <v>521</v>
      </c>
      <c r="F10" s="93" t="s">
        <v>331</v>
      </c>
      <c r="G10" s="465">
        <v>637.78</v>
      </c>
      <c r="H10" s="465">
        <v>637.78</v>
      </c>
      <c r="I10" s="465">
        <v>125</v>
      </c>
    </row>
    <row r="11" spans="1:10" ht="15" x14ac:dyDescent="0.2">
      <c r="A11" s="93">
        <v>4</v>
      </c>
      <c r="B11" s="440" t="s">
        <v>514</v>
      </c>
      <c r="C11" s="415" t="s">
        <v>515</v>
      </c>
      <c r="D11" s="475" t="s">
        <v>517</v>
      </c>
      <c r="E11" s="93" t="s">
        <v>520</v>
      </c>
      <c r="F11" s="93" t="s">
        <v>331</v>
      </c>
      <c r="G11" s="466">
        <v>1147.96</v>
      </c>
      <c r="H11" s="466">
        <v>1147.96</v>
      </c>
      <c r="I11" s="465">
        <v>225</v>
      </c>
    </row>
    <row r="12" spans="1:10" ht="15" x14ac:dyDescent="0.2">
      <c r="A12" s="93">
        <v>5</v>
      </c>
      <c r="B12" s="93" t="s">
        <v>642</v>
      </c>
      <c r="C12" s="93" t="s">
        <v>643</v>
      </c>
      <c r="D12" s="511" t="s">
        <v>644</v>
      </c>
      <c r="E12" s="93" t="s">
        <v>645</v>
      </c>
      <c r="F12" s="93" t="s">
        <v>331</v>
      </c>
      <c r="G12" s="418">
        <v>62.5</v>
      </c>
      <c r="H12" s="418">
        <v>62.5</v>
      </c>
      <c r="I12" s="418">
        <v>12.5</v>
      </c>
    </row>
    <row r="13" spans="1:10" ht="15" x14ac:dyDescent="0.2">
      <c r="A13" s="93">
        <v>6</v>
      </c>
      <c r="B13" s="93" t="s">
        <v>646</v>
      </c>
      <c r="C13" s="93" t="s">
        <v>515</v>
      </c>
      <c r="D13" s="511" t="s">
        <v>647</v>
      </c>
      <c r="E13" s="449" t="s">
        <v>648</v>
      </c>
      <c r="F13" s="93" t="s">
        <v>331</v>
      </c>
      <c r="G13" s="513">
        <v>1250</v>
      </c>
      <c r="H13" s="513">
        <v>1250</v>
      </c>
      <c r="I13" s="513">
        <v>250</v>
      </c>
    </row>
    <row r="14" spans="1:10" ht="15" x14ac:dyDescent="0.2">
      <c r="A14" s="93">
        <v>7</v>
      </c>
      <c r="B14" s="93" t="s">
        <v>649</v>
      </c>
      <c r="C14" s="93" t="s">
        <v>650</v>
      </c>
      <c r="D14" s="511" t="s">
        <v>651</v>
      </c>
      <c r="E14" s="93" t="s">
        <v>652</v>
      </c>
      <c r="F14" s="93" t="s">
        <v>331</v>
      </c>
      <c r="G14" s="418">
        <v>1275.51</v>
      </c>
      <c r="H14" s="418">
        <v>1275.51</v>
      </c>
      <c r="I14" s="418">
        <v>250</v>
      </c>
    </row>
    <row r="15" spans="1:10" ht="15" x14ac:dyDescent="0.2">
      <c r="A15" s="93">
        <v>8</v>
      </c>
      <c r="B15" s="93" t="s">
        <v>497</v>
      </c>
      <c r="C15" s="93" t="s">
        <v>498</v>
      </c>
      <c r="D15" s="511">
        <v>36001002966</v>
      </c>
      <c r="E15" s="93" t="s">
        <v>499</v>
      </c>
      <c r="F15" s="93" t="s">
        <v>331</v>
      </c>
      <c r="G15" s="513">
        <v>1000</v>
      </c>
      <c r="H15" s="513">
        <v>1000</v>
      </c>
      <c r="I15" s="513">
        <v>200</v>
      </c>
    </row>
    <row r="16" spans="1:10" ht="15" x14ac:dyDescent="0.2">
      <c r="A16" s="93">
        <v>9</v>
      </c>
      <c r="B16" s="93" t="s">
        <v>497</v>
      </c>
      <c r="C16" s="93" t="s">
        <v>498</v>
      </c>
      <c r="D16" s="511">
        <v>36001002966</v>
      </c>
      <c r="E16" s="93" t="s">
        <v>499</v>
      </c>
      <c r="F16" s="93" t="s">
        <v>331</v>
      </c>
      <c r="G16" s="513">
        <v>2625</v>
      </c>
      <c r="H16" s="513">
        <v>2625</v>
      </c>
      <c r="I16" s="513">
        <v>525</v>
      </c>
    </row>
    <row r="17" spans="1:9" ht="15" x14ac:dyDescent="0.25">
      <c r="A17" s="93">
        <v>10</v>
      </c>
      <c r="B17" s="415"/>
      <c r="C17" s="415"/>
      <c r="D17" s="412"/>
      <c r="E17" s="93"/>
      <c r="F17" s="93"/>
      <c r="G17" s="417"/>
      <c r="H17" s="417"/>
      <c r="I17" s="514"/>
    </row>
    <row r="18" spans="1:9" ht="15" x14ac:dyDescent="0.2">
      <c r="A18" s="93">
        <v>11</v>
      </c>
      <c r="B18" s="82" t="s">
        <v>654</v>
      </c>
      <c r="C18" s="82"/>
      <c r="D18" s="82"/>
      <c r="E18" s="82"/>
      <c r="F18" s="93"/>
      <c r="G18" s="418">
        <v>25.51</v>
      </c>
      <c r="H18" s="418">
        <v>25.51</v>
      </c>
      <c r="I18" s="514"/>
    </row>
    <row r="19" spans="1:9" ht="15" x14ac:dyDescent="0.2">
      <c r="A19" s="93">
        <v>12</v>
      </c>
      <c r="B19" s="415"/>
      <c r="C19" s="415"/>
      <c r="D19" s="416"/>
      <c r="E19" s="93"/>
      <c r="F19" s="93"/>
      <c r="G19" s="418">
        <v>43.37</v>
      </c>
      <c r="H19" s="418">
        <v>43.37</v>
      </c>
      <c r="I19" s="514"/>
    </row>
    <row r="20" spans="1:9" ht="15.75" x14ac:dyDescent="0.25">
      <c r="A20" s="93">
        <v>13</v>
      </c>
      <c r="B20" s="93"/>
      <c r="C20" s="93" t="s">
        <v>655</v>
      </c>
      <c r="D20" s="416"/>
      <c r="E20" s="449"/>
      <c r="F20" s="93"/>
      <c r="G20" s="515">
        <f>SUM(G8:G19)</f>
        <v>11075.280000000002</v>
      </c>
      <c r="H20" s="515">
        <f>SUM(H8:H19)</f>
        <v>11075.280000000002</v>
      </c>
      <c r="I20" s="515">
        <f>SUM(I8:I19)</f>
        <v>2187.5</v>
      </c>
    </row>
    <row r="21" spans="1:9" ht="15" x14ac:dyDescent="0.2">
      <c r="A21" s="93">
        <v>14</v>
      </c>
      <c r="B21" s="82"/>
      <c r="C21" s="82"/>
      <c r="D21" s="82"/>
      <c r="E21" s="82"/>
      <c r="F21" s="93"/>
      <c r="G21" s="4"/>
      <c r="H21" s="4"/>
      <c r="I21" s="4"/>
    </row>
    <row r="22" spans="1:9" ht="15" x14ac:dyDescent="0.2">
      <c r="A22" s="93"/>
      <c r="B22" s="512" t="s">
        <v>653</v>
      </c>
      <c r="C22" s="512"/>
      <c r="D22" s="512"/>
      <c r="E22" s="512"/>
      <c r="F22" s="512"/>
      <c r="G22" s="512">
        <f>381950-600</f>
        <v>381350</v>
      </c>
      <c r="H22" s="512">
        <f>381950</f>
        <v>381950</v>
      </c>
      <c r="I22" s="512">
        <f>76390-120</f>
        <v>76270</v>
      </c>
    </row>
    <row r="23" spans="1:9" ht="15" x14ac:dyDescent="0.2">
      <c r="A23" s="93"/>
      <c r="B23" s="82"/>
      <c r="C23" s="82"/>
      <c r="D23" s="82"/>
      <c r="E23" s="82"/>
      <c r="F23" s="93"/>
      <c r="G23" s="4"/>
      <c r="H23" s="4"/>
      <c r="I23" s="4"/>
    </row>
    <row r="24" spans="1:9" ht="15" x14ac:dyDescent="0.2">
      <c r="A24" s="93"/>
      <c r="B24" s="82" t="s">
        <v>500</v>
      </c>
      <c r="C24" s="82"/>
      <c r="D24" s="82"/>
      <c r="E24" s="82"/>
      <c r="F24" s="93"/>
      <c r="G24" s="419">
        <f>G22</f>
        <v>381350</v>
      </c>
      <c r="H24" s="419">
        <f>H22</f>
        <v>381950</v>
      </c>
      <c r="I24" s="419">
        <f>I22</f>
        <v>76270</v>
      </c>
    </row>
    <row r="25" spans="1:9" ht="15" x14ac:dyDescent="0.2">
      <c r="A25" s="93"/>
      <c r="B25" s="82"/>
      <c r="C25" s="82"/>
      <c r="D25" s="82"/>
      <c r="E25" s="82"/>
      <c r="F25" s="93"/>
      <c r="G25" s="419"/>
      <c r="H25" s="419"/>
      <c r="I25" s="4"/>
    </row>
    <row r="26" spans="1:9" ht="15" x14ac:dyDescent="0.2">
      <c r="A26" s="93"/>
      <c r="B26" s="14"/>
      <c r="C26" s="14"/>
      <c r="D26" s="14"/>
      <c r="E26" s="14"/>
      <c r="F26" s="15"/>
      <c r="G26" s="419"/>
      <c r="H26" s="419"/>
      <c r="I26" s="419"/>
    </row>
    <row r="27" spans="1:9" ht="15" x14ac:dyDescent="0.2">
      <c r="A27" s="82" t="s">
        <v>271</v>
      </c>
      <c r="B27" s="82"/>
      <c r="C27" s="82"/>
      <c r="D27" s="82"/>
      <c r="E27" s="82"/>
      <c r="F27" s="93"/>
      <c r="G27" s="4"/>
      <c r="H27" s="4"/>
      <c r="I27" s="4"/>
    </row>
    <row r="28" spans="1:9" ht="15" x14ac:dyDescent="0.3">
      <c r="A28" s="82"/>
      <c r="B28" s="94"/>
      <c r="C28" s="94"/>
      <c r="D28" s="94"/>
      <c r="E28" s="94"/>
      <c r="F28" s="82" t="s">
        <v>408</v>
      </c>
      <c r="G28" s="477">
        <f>G20+G24</f>
        <v>392425.28</v>
      </c>
      <c r="H28" s="477">
        <f>H20+H24</f>
        <v>393025.28000000003</v>
      </c>
      <c r="I28" s="477">
        <f>I20+I24</f>
        <v>78457.5</v>
      </c>
    </row>
    <row r="29" spans="1:9" ht="15" x14ac:dyDescent="0.3">
      <c r="A29" s="205" t="s">
        <v>425</v>
      </c>
      <c r="B29" s="205"/>
      <c r="C29" s="204"/>
      <c r="D29" s="204"/>
      <c r="E29" s="204"/>
      <c r="F29" s="204"/>
      <c r="G29" s="204"/>
      <c r="H29" s="176"/>
      <c r="I29" s="176"/>
    </row>
    <row r="30" spans="1:9" x14ac:dyDescent="0.2">
      <c r="A30" s="202"/>
      <c r="B30" s="202"/>
      <c r="C30" s="202"/>
      <c r="D30" s="202"/>
      <c r="E30" s="202"/>
      <c r="F30" s="202"/>
      <c r="G30" s="202"/>
      <c r="H30" s="202"/>
      <c r="I30" s="202"/>
    </row>
    <row r="31" spans="1:9" ht="15" x14ac:dyDescent="0.3">
      <c r="A31" s="182" t="s">
        <v>107</v>
      </c>
      <c r="B31" s="182"/>
      <c r="C31" s="176"/>
      <c r="D31" s="176"/>
      <c r="E31" s="176"/>
      <c r="F31" s="176"/>
      <c r="G31" s="176"/>
      <c r="H31" s="176"/>
      <c r="I31" s="176"/>
    </row>
    <row r="32" spans="1:9" ht="15" x14ac:dyDescent="0.3">
      <c r="A32" s="176"/>
      <c r="B32" s="176"/>
      <c r="C32" s="176"/>
      <c r="D32" s="176"/>
      <c r="E32" s="180"/>
      <c r="F32" s="180"/>
      <c r="G32" s="180"/>
      <c r="H32" s="176"/>
      <c r="I32" s="176"/>
    </row>
    <row r="33" spans="1:9" ht="15" x14ac:dyDescent="0.3">
      <c r="A33" s="182"/>
      <c r="B33" s="182"/>
      <c r="C33" s="182" t="s">
        <v>368</v>
      </c>
      <c r="D33" s="182"/>
      <c r="E33" s="182"/>
      <c r="F33" s="182"/>
      <c r="G33" s="182"/>
      <c r="H33" s="176"/>
      <c r="I33" s="176"/>
    </row>
    <row r="34" spans="1:9" ht="15" x14ac:dyDescent="0.3">
      <c r="A34" s="176"/>
      <c r="B34" s="176"/>
      <c r="C34" s="176" t="s">
        <v>367</v>
      </c>
      <c r="D34" s="176"/>
      <c r="E34" s="176"/>
      <c r="F34" s="176"/>
      <c r="G34" s="176"/>
      <c r="H34" s="176"/>
      <c r="I34" s="176"/>
    </row>
    <row r="35" spans="1:9" x14ac:dyDescent="0.2">
      <c r="A35" s="184"/>
      <c r="B35" s="184"/>
      <c r="C35" s="184" t="s">
        <v>139</v>
      </c>
      <c r="D35" s="184"/>
      <c r="E35" s="184"/>
      <c r="F35" s="184"/>
      <c r="G35" s="184"/>
    </row>
  </sheetData>
  <mergeCells count="2">
    <mergeCell ref="I1:J1"/>
    <mergeCell ref="I2:J2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8:C19">
      <formula1>1</formula1>
      <formula2>70</formula2>
    </dataValidation>
  </dataValidation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view="pageBreakPreview" topLeftCell="A52" zoomScale="80" zoomScaleSheetLayoutView="80" workbookViewId="0">
      <selection activeCell="G88" sqref="G88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style="457" customWidth="1"/>
    <col min="5" max="5" width="14.7109375" customWidth="1"/>
    <col min="6" max="6" width="15.140625" customWidth="1"/>
    <col min="7" max="7" width="22" customWidth="1"/>
    <col min="8" max="8" width="12" customWidth="1"/>
  </cols>
  <sheetData>
    <row r="1" spans="1:10" ht="15" x14ac:dyDescent="0.3">
      <c r="A1" s="69" t="s">
        <v>426</v>
      </c>
      <c r="B1" s="72"/>
      <c r="C1" s="72"/>
      <c r="D1" s="453"/>
      <c r="E1" s="72"/>
      <c r="F1" s="72"/>
      <c r="G1" s="532" t="s">
        <v>109</v>
      </c>
      <c r="H1" s="532"/>
      <c r="I1" s="344"/>
    </row>
    <row r="2" spans="1:10" ht="15" x14ac:dyDescent="0.3">
      <c r="A2" s="71" t="s">
        <v>140</v>
      </c>
      <c r="B2" s="72"/>
      <c r="C2" s="72"/>
      <c r="D2" s="453"/>
      <c r="E2" s="72"/>
      <c r="F2" s="72"/>
      <c r="G2" s="530" t="str">
        <f>'ფორმა N1'!K2</f>
        <v>01/09/2020-31/10/2020</v>
      </c>
      <c r="H2" s="530"/>
      <c r="I2" s="71"/>
    </row>
    <row r="3" spans="1:10" ht="15" x14ac:dyDescent="0.3">
      <c r="A3" s="71"/>
      <c r="B3" s="71"/>
      <c r="C3" s="71"/>
      <c r="D3" s="452"/>
      <c r="E3" s="71"/>
      <c r="F3" s="71"/>
      <c r="G3" s="249"/>
      <c r="H3" s="249"/>
      <c r="I3" s="344"/>
    </row>
    <row r="4" spans="1:10" ht="15" x14ac:dyDescent="0.3">
      <c r="A4" s="72" t="s">
        <v>269</v>
      </c>
      <c r="B4" s="72"/>
      <c r="C4" s="72"/>
      <c r="D4" s="453"/>
      <c r="E4" s="72"/>
      <c r="F4" s="72"/>
      <c r="G4" s="71"/>
      <c r="H4" s="71"/>
      <c r="I4" s="71"/>
    </row>
    <row r="5" spans="1:10" ht="15" x14ac:dyDescent="0.3">
      <c r="A5" s="408" t="str">
        <f>'ფორმა N1'!A5</f>
        <v>პ/გ  "ახალი ქრისტიან დემოკრატები"</v>
      </c>
      <c r="B5" s="75"/>
      <c r="C5" s="75"/>
      <c r="D5" s="454"/>
      <c r="E5" s="75"/>
      <c r="F5" s="75"/>
      <c r="G5" s="76"/>
      <c r="H5" s="76"/>
      <c r="I5" s="76"/>
    </row>
    <row r="6" spans="1:10" ht="15" x14ac:dyDescent="0.3">
      <c r="A6" s="72"/>
      <c r="B6" s="72"/>
      <c r="C6" s="72"/>
      <c r="D6" s="453"/>
      <c r="E6" s="72"/>
      <c r="F6" s="72"/>
      <c r="G6" s="71"/>
      <c r="H6" s="71"/>
      <c r="I6" s="71"/>
    </row>
    <row r="7" spans="1:10" ht="15" x14ac:dyDescent="0.2">
      <c r="A7" s="248"/>
      <c r="B7" s="248"/>
      <c r="C7" s="248"/>
      <c r="D7" s="428"/>
      <c r="E7" s="248"/>
      <c r="F7" s="248"/>
      <c r="G7" s="73"/>
      <c r="H7" s="73"/>
      <c r="I7" s="344"/>
    </row>
    <row r="8" spans="1:10" ht="45" x14ac:dyDescent="0.2">
      <c r="A8" s="340" t="s">
        <v>64</v>
      </c>
      <c r="B8" s="74" t="s">
        <v>324</v>
      </c>
      <c r="C8" s="85" t="s">
        <v>325</v>
      </c>
      <c r="D8" s="85" t="s">
        <v>227</v>
      </c>
      <c r="E8" s="85" t="s">
        <v>328</v>
      </c>
      <c r="F8" s="85" t="s">
        <v>327</v>
      </c>
      <c r="G8" s="85" t="s">
        <v>364</v>
      </c>
      <c r="H8" s="74" t="s">
        <v>10</v>
      </c>
      <c r="I8" s="74" t="s">
        <v>9</v>
      </c>
    </row>
    <row r="9" spans="1:10" ht="15" x14ac:dyDescent="0.3">
      <c r="A9" s="341"/>
      <c r="B9" s="467" t="s">
        <v>522</v>
      </c>
      <c r="C9" s="467" t="s">
        <v>523</v>
      </c>
      <c r="D9" s="442" t="s">
        <v>524</v>
      </c>
      <c r="E9" s="468" t="s">
        <v>507</v>
      </c>
      <c r="F9" s="468" t="s">
        <v>525</v>
      </c>
      <c r="G9" s="469" t="s">
        <v>526</v>
      </c>
      <c r="H9" s="4">
        <v>250</v>
      </c>
      <c r="I9" s="4">
        <v>250</v>
      </c>
      <c r="J9" s="537"/>
    </row>
    <row r="10" spans="1:10" ht="15" x14ac:dyDescent="0.3">
      <c r="A10" s="341"/>
      <c r="B10" s="470" t="s">
        <v>527</v>
      </c>
      <c r="C10" s="470" t="s">
        <v>528</v>
      </c>
      <c r="D10" s="471" t="s">
        <v>529</v>
      </c>
      <c r="E10" s="468" t="s">
        <v>507</v>
      </c>
      <c r="F10" s="468" t="s">
        <v>525</v>
      </c>
      <c r="G10" s="469" t="s">
        <v>526</v>
      </c>
      <c r="H10" s="4">
        <v>250</v>
      </c>
      <c r="I10" s="4">
        <v>250</v>
      </c>
      <c r="J10" s="537"/>
    </row>
    <row r="11" spans="1:10" ht="15" x14ac:dyDescent="0.3">
      <c r="A11" s="341"/>
      <c r="B11" s="470" t="s">
        <v>530</v>
      </c>
      <c r="C11" s="470" t="s">
        <v>528</v>
      </c>
      <c r="D11" s="471" t="s">
        <v>531</v>
      </c>
      <c r="E11" s="468" t="s">
        <v>507</v>
      </c>
      <c r="F11" s="468" t="s">
        <v>525</v>
      </c>
      <c r="G11" s="469" t="s">
        <v>526</v>
      </c>
      <c r="H11" s="4">
        <v>250</v>
      </c>
      <c r="I11" s="4">
        <v>250</v>
      </c>
      <c r="J11" s="537"/>
    </row>
    <row r="12" spans="1:10" ht="15" x14ac:dyDescent="0.3">
      <c r="A12" s="341"/>
      <c r="B12" s="470" t="s">
        <v>510</v>
      </c>
      <c r="C12" s="470" t="s">
        <v>528</v>
      </c>
      <c r="D12" s="471" t="s">
        <v>532</v>
      </c>
      <c r="E12" s="468" t="s">
        <v>507</v>
      </c>
      <c r="F12" s="468" t="s">
        <v>525</v>
      </c>
      <c r="G12" s="469" t="s">
        <v>526</v>
      </c>
      <c r="H12" s="4">
        <v>250</v>
      </c>
      <c r="I12" s="4">
        <v>250</v>
      </c>
      <c r="J12" s="537"/>
    </row>
    <row r="13" spans="1:10" ht="15" x14ac:dyDescent="0.3">
      <c r="A13" s="341"/>
      <c r="B13" s="470" t="s">
        <v>533</v>
      </c>
      <c r="C13" s="470" t="s">
        <v>534</v>
      </c>
      <c r="D13" s="471" t="s">
        <v>535</v>
      </c>
      <c r="E13" s="468" t="s">
        <v>507</v>
      </c>
      <c r="F13" s="468" t="s">
        <v>525</v>
      </c>
      <c r="G13" s="469" t="s">
        <v>526</v>
      </c>
      <c r="H13" s="4">
        <v>250</v>
      </c>
      <c r="I13" s="4">
        <v>250</v>
      </c>
      <c r="J13" s="537"/>
    </row>
    <row r="14" spans="1:10" ht="15" x14ac:dyDescent="0.3">
      <c r="A14" s="341"/>
      <c r="B14" s="470" t="s">
        <v>536</v>
      </c>
      <c r="C14" s="470" t="s">
        <v>537</v>
      </c>
      <c r="D14" s="471" t="s">
        <v>538</v>
      </c>
      <c r="E14" s="468" t="s">
        <v>507</v>
      </c>
      <c r="F14" s="468" t="s">
        <v>525</v>
      </c>
      <c r="G14" s="469" t="s">
        <v>526</v>
      </c>
      <c r="H14" s="4">
        <v>250</v>
      </c>
      <c r="I14" s="4">
        <v>250</v>
      </c>
      <c r="J14" s="537"/>
    </row>
    <row r="15" spans="1:10" ht="15" x14ac:dyDescent="0.3">
      <c r="A15" s="341"/>
      <c r="B15" s="470" t="s">
        <v>539</v>
      </c>
      <c r="C15" s="470" t="s">
        <v>540</v>
      </c>
      <c r="D15" s="471" t="s">
        <v>541</v>
      </c>
      <c r="E15" s="468" t="s">
        <v>507</v>
      </c>
      <c r="F15" s="468" t="s">
        <v>525</v>
      </c>
      <c r="G15" s="469" t="s">
        <v>526</v>
      </c>
      <c r="H15" s="4">
        <v>250</v>
      </c>
      <c r="I15" s="4">
        <v>250</v>
      </c>
      <c r="J15" s="537"/>
    </row>
    <row r="16" spans="1:10" ht="15" x14ac:dyDescent="0.3">
      <c r="A16" s="341"/>
      <c r="B16" s="470" t="s">
        <v>542</v>
      </c>
      <c r="C16" s="470" t="s">
        <v>537</v>
      </c>
      <c r="D16" s="471" t="s">
        <v>543</v>
      </c>
      <c r="E16" s="468" t="s">
        <v>507</v>
      </c>
      <c r="F16" s="468" t="s">
        <v>525</v>
      </c>
      <c r="G16" s="469" t="s">
        <v>526</v>
      </c>
      <c r="H16" s="4">
        <v>250</v>
      </c>
      <c r="I16" s="4">
        <v>250</v>
      </c>
      <c r="J16" s="537"/>
    </row>
    <row r="17" spans="1:10" ht="15" x14ac:dyDescent="0.3">
      <c r="A17" s="341"/>
      <c r="B17" s="470" t="s">
        <v>544</v>
      </c>
      <c r="C17" s="470" t="s">
        <v>545</v>
      </c>
      <c r="D17" s="471" t="s">
        <v>546</v>
      </c>
      <c r="E17" s="468" t="s">
        <v>507</v>
      </c>
      <c r="F17" s="468" t="s">
        <v>525</v>
      </c>
      <c r="G17" s="469" t="s">
        <v>526</v>
      </c>
      <c r="H17" s="4">
        <v>250</v>
      </c>
      <c r="I17" s="4">
        <v>250</v>
      </c>
      <c r="J17" s="537"/>
    </row>
    <row r="18" spans="1:10" ht="15" x14ac:dyDescent="0.3">
      <c r="A18" s="341"/>
      <c r="B18" s="470" t="s">
        <v>547</v>
      </c>
      <c r="C18" s="470" t="s">
        <v>548</v>
      </c>
      <c r="D18" s="471" t="s">
        <v>549</v>
      </c>
      <c r="E18" s="468" t="s">
        <v>507</v>
      </c>
      <c r="F18" s="468" t="s">
        <v>525</v>
      </c>
      <c r="G18" s="469" t="s">
        <v>526</v>
      </c>
      <c r="H18" s="4">
        <v>250</v>
      </c>
      <c r="I18" s="4">
        <v>250</v>
      </c>
      <c r="J18" s="537"/>
    </row>
    <row r="19" spans="1:10" ht="15" x14ac:dyDescent="0.3">
      <c r="A19" s="478"/>
      <c r="B19" s="467" t="s">
        <v>550</v>
      </c>
      <c r="C19" s="467" t="s">
        <v>551</v>
      </c>
      <c r="D19" s="442" t="s">
        <v>552</v>
      </c>
      <c r="E19" s="468" t="s">
        <v>507</v>
      </c>
      <c r="F19" s="468" t="s">
        <v>553</v>
      </c>
      <c r="G19" s="469" t="s">
        <v>526</v>
      </c>
      <c r="H19" s="4">
        <v>250</v>
      </c>
      <c r="I19" s="4">
        <v>250</v>
      </c>
      <c r="J19" s="537"/>
    </row>
    <row r="20" spans="1:10" ht="15" x14ac:dyDescent="0.3">
      <c r="A20" s="341"/>
      <c r="B20" s="470" t="s">
        <v>554</v>
      </c>
      <c r="C20" s="470" t="s">
        <v>551</v>
      </c>
      <c r="D20" s="471" t="s">
        <v>555</v>
      </c>
      <c r="E20" s="468" t="s">
        <v>507</v>
      </c>
      <c r="F20" s="468" t="s">
        <v>553</v>
      </c>
      <c r="G20" s="469" t="s">
        <v>526</v>
      </c>
      <c r="H20" s="4">
        <v>250</v>
      </c>
      <c r="I20" s="4">
        <v>250</v>
      </c>
      <c r="J20" s="537"/>
    </row>
    <row r="21" spans="1:10" ht="15" x14ac:dyDescent="0.3">
      <c r="A21" s="341"/>
      <c r="B21" s="470" t="s">
        <v>556</v>
      </c>
      <c r="C21" s="470" t="s">
        <v>557</v>
      </c>
      <c r="D21" s="471" t="s">
        <v>558</v>
      </c>
      <c r="E21" s="468" t="s">
        <v>507</v>
      </c>
      <c r="F21" s="468" t="s">
        <v>553</v>
      </c>
      <c r="G21" s="469" t="s">
        <v>526</v>
      </c>
      <c r="H21" s="4">
        <v>250</v>
      </c>
      <c r="I21" s="4">
        <v>250</v>
      </c>
      <c r="J21" s="420"/>
    </row>
    <row r="22" spans="1:10" ht="15" x14ac:dyDescent="0.3">
      <c r="A22" s="341"/>
      <c r="B22" s="470" t="s">
        <v>559</v>
      </c>
      <c r="C22" s="470" t="s">
        <v>545</v>
      </c>
      <c r="D22" s="471" t="s">
        <v>560</v>
      </c>
      <c r="E22" s="468" t="s">
        <v>507</v>
      </c>
      <c r="F22" s="468" t="s">
        <v>553</v>
      </c>
      <c r="G22" s="469" t="s">
        <v>526</v>
      </c>
      <c r="H22" s="4">
        <v>250</v>
      </c>
      <c r="I22" s="4">
        <v>250</v>
      </c>
      <c r="J22" s="537"/>
    </row>
    <row r="23" spans="1:10" ht="15" x14ac:dyDescent="0.3">
      <c r="A23" s="341"/>
      <c r="B23" s="470" t="s">
        <v>561</v>
      </c>
      <c r="C23" s="470" t="s">
        <v>562</v>
      </c>
      <c r="D23" s="471" t="s">
        <v>563</v>
      </c>
      <c r="E23" s="468" t="s">
        <v>507</v>
      </c>
      <c r="F23" s="468" t="s">
        <v>553</v>
      </c>
      <c r="G23" s="469" t="s">
        <v>526</v>
      </c>
      <c r="H23" s="4">
        <v>250</v>
      </c>
      <c r="I23" s="4">
        <v>250</v>
      </c>
      <c r="J23" s="537"/>
    </row>
    <row r="24" spans="1:10" ht="15" x14ac:dyDescent="0.3">
      <c r="A24" s="341"/>
      <c r="B24" s="470" t="s">
        <v>564</v>
      </c>
      <c r="C24" s="470" t="s">
        <v>565</v>
      </c>
      <c r="D24" s="471" t="s">
        <v>566</v>
      </c>
      <c r="E24" s="468" t="s">
        <v>507</v>
      </c>
      <c r="F24" s="468" t="s">
        <v>553</v>
      </c>
      <c r="G24" s="469" t="s">
        <v>526</v>
      </c>
      <c r="H24" s="4">
        <v>250</v>
      </c>
      <c r="I24" s="4">
        <v>250</v>
      </c>
      <c r="J24" s="537"/>
    </row>
    <row r="25" spans="1:10" ht="15" x14ac:dyDescent="0.3">
      <c r="A25" s="341"/>
      <c r="B25" s="470" t="s">
        <v>567</v>
      </c>
      <c r="C25" s="470" t="s">
        <v>562</v>
      </c>
      <c r="D25" s="471" t="s">
        <v>568</v>
      </c>
      <c r="E25" s="468" t="s">
        <v>507</v>
      </c>
      <c r="F25" s="468" t="s">
        <v>553</v>
      </c>
      <c r="G25" s="469" t="s">
        <v>526</v>
      </c>
      <c r="H25" s="4">
        <v>250</v>
      </c>
      <c r="I25" s="4">
        <v>250</v>
      </c>
      <c r="J25" s="537"/>
    </row>
    <row r="26" spans="1:10" ht="15" x14ac:dyDescent="0.3">
      <c r="A26" s="341"/>
      <c r="B26" s="470" t="s">
        <v>569</v>
      </c>
      <c r="C26" s="470" t="s">
        <v>570</v>
      </c>
      <c r="D26" s="471" t="s">
        <v>571</v>
      </c>
      <c r="E26" s="468" t="s">
        <v>507</v>
      </c>
      <c r="F26" s="468" t="s">
        <v>553</v>
      </c>
      <c r="G26" s="469" t="s">
        <v>526</v>
      </c>
      <c r="H26" s="4">
        <v>250</v>
      </c>
      <c r="I26" s="4">
        <v>250</v>
      </c>
      <c r="J26" s="537"/>
    </row>
    <row r="27" spans="1:10" ht="15" x14ac:dyDescent="0.3">
      <c r="A27" s="341"/>
      <c r="B27" s="470" t="s">
        <v>564</v>
      </c>
      <c r="C27" s="470" t="s">
        <v>572</v>
      </c>
      <c r="D27" s="471" t="s">
        <v>573</v>
      </c>
      <c r="E27" s="468" t="s">
        <v>507</v>
      </c>
      <c r="F27" s="468" t="s">
        <v>553</v>
      </c>
      <c r="G27" s="469" t="s">
        <v>526</v>
      </c>
      <c r="H27" s="4">
        <v>250</v>
      </c>
      <c r="I27" s="4">
        <v>250</v>
      </c>
      <c r="J27" s="537"/>
    </row>
    <row r="28" spans="1:10" ht="15" x14ac:dyDescent="0.3">
      <c r="A28" s="341"/>
      <c r="B28" s="470" t="s">
        <v>574</v>
      </c>
      <c r="C28" s="470" t="s">
        <v>575</v>
      </c>
      <c r="D28" s="471" t="s">
        <v>576</v>
      </c>
      <c r="E28" s="468" t="s">
        <v>507</v>
      </c>
      <c r="F28" s="468" t="s">
        <v>553</v>
      </c>
      <c r="G28" s="469" t="s">
        <v>526</v>
      </c>
      <c r="H28" s="4">
        <v>250</v>
      </c>
      <c r="I28" s="4">
        <v>250</v>
      </c>
      <c r="J28" s="537"/>
    </row>
    <row r="29" spans="1:10" ht="15" x14ac:dyDescent="0.3">
      <c r="A29" s="478"/>
      <c r="B29" s="467" t="s">
        <v>577</v>
      </c>
      <c r="C29" s="467" t="s">
        <v>551</v>
      </c>
      <c r="D29" s="442" t="s">
        <v>578</v>
      </c>
      <c r="E29" s="468" t="s">
        <v>507</v>
      </c>
      <c r="F29" s="468" t="s">
        <v>579</v>
      </c>
      <c r="G29" s="469" t="s">
        <v>526</v>
      </c>
      <c r="H29" s="4">
        <v>250</v>
      </c>
      <c r="I29" s="4">
        <v>250</v>
      </c>
      <c r="J29" s="537"/>
    </row>
    <row r="30" spans="1:10" ht="15" x14ac:dyDescent="0.3">
      <c r="A30" s="341"/>
      <c r="B30" s="470" t="s">
        <v>580</v>
      </c>
      <c r="C30" s="470" t="s">
        <v>551</v>
      </c>
      <c r="D30" s="471" t="s">
        <v>581</v>
      </c>
      <c r="E30" s="468" t="s">
        <v>507</v>
      </c>
      <c r="F30" s="468" t="s">
        <v>579</v>
      </c>
      <c r="G30" s="469" t="s">
        <v>526</v>
      </c>
      <c r="H30" s="4">
        <v>250</v>
      </c>
      <c r="I30" s="4">
        <v>250</v>
      </c>
      <c r="J30" s="420"/>
    </row>
    <row r="31" spans="1:10" ht="15" x14ac:dyDescent="0.3">
      <c r="A31" s="341"/>
      <c r="B31" s="470" t="s">
        <v>582</v>
      </c>
      <c r="C31" s="470" t="s">
        <v>551</v>
      </c>
      <c r="D31" s="471" t="s">
        <v>583</v>
      </c>
      <c r="E31" s="468" t="s">
        <v>507</v>
      </c>
      <c r="F31" s="468" t="s">
        <v>579</v>
      </c>
      <c r="G31" s="469" t="s">
        <v>526</v>
      </c>
      <c r="H31" s="4">
        <v>250</v>
      </c>
      <c r="I31" s="4">
        <v>250</v>
      </c>
    </row>
    <row r="32" spans="1:10" ht="15" x14ac:dyDescent="0.3">
      <c r="A32" s="341"/>
      <c r="B32" s="470" t="s">
        <v>584</v>
      </c>
      <c r="C32" s="470" t="s">
        <v>585</v>
      </c>
      <c r="D32" s="471" t="s">
        <v>586</v>
      </c>
      <c r="E32" s="468" t="s">
        <v>507</v>
      </c>
      <c r="F32" s="468" t="s">
        <v>579</v>
      </c>
      <c r="G32" s="469" t="s">
        <v>526</v>
      </c>
      <c r="H32" s="4">
        <v>250</v>
      </c>
      <c r="I32" s="4">
        <v>250</v>
      </c>
    </row>
    <row r="33" spans="1:9" ht="15" x14ac:dyDescent="0.3">
      <c r="A33" s="341"/>
      <c r="B33" s="470" t="s">
        <v>587</v>
      </c>
      <c r="C33" s="470" t="s">
        <v>588</v>
      </c>
      <c r="D33" s="471" t="s">
        <v>589</v>
      </c>
      <c r="E33" s="468" t="s">
        <v>507</v>
      </c>
      <c r="F33" s="468" t="s">
        <v>579</v>
      </c>
      <c r="G33" s="469" t="s">
        <v>526</v>
      </c>
      <c r="H33" s="4">
        <v>250</v>
      </c>
      <c r="I33" s="4">
        <v>250</v>
      </c>
    </row>
    <row r="34" spans="1:9" ht="15" x14ac:dyDescent="0.3">
      <c r="A34" s="341"/>
      <c r="B34" s="470" t="s">
        <v>590</v>
      </c>
      <c r="C34" s="470" t="s">
        <v>591</v>
      </c>
      <c r="D34" s="471" t="s">
        <v>538</v>
      </c>
      <c r="E34" s="468" t="s">
        <v>507</v>
      </c>
      <c r="F34" s="468" t="s">
        <v>579</v>
      </c>
      <c r="G34" s="469" t="s">
        <v>526</v>
      </c>
      <c r="H34" s="4">
        <v>250</v>
      </c>
      <c r="I34" s="4">
        <v>250</v>
      </c>
    </row>
    <row r="35" spans="1:9" ht="15" x14ac:dyDescent="0.3">
      <c r="A35" s="341"/>
      <c r="B35" s="470" t="s">
        <v>577</v>
      </c>
      <c r="C35" s="470" t="s">
        <v>592</v>
      </c>
      <c r="D35" s="471" t="s">
        <v>593</v>
      </c>
      <c r="E35" s="468" t="s">
        <v>507</v>
      </c>
      <c r="F35" s="468" t="s">
        <v>579</v>
      </c>
      <c r="G35" s="469" t="s">
        <v>526</v>
      </c>
      <c r="H35" s="4">
        <v>250</v>
      </c>
      <c r="I35" s="4">
        <v>250</v>
      </c>
    </row>
    <row r="36" spans="1:9" ht="15" x14ac:dyDescent="0.3">
      <c r="A36" s="341"/>
      <c r="B36" s="470" t="s">
        <v>594</v>
      </c>
      <c r="C36" s="470" t="s">
        <v>595</v>
      </c>
      <c r="D36" s="471" t="s">
        <v>596</v>
      </c>
      <c r="E36" s="468" t="s">
        <v>507</v>
      </c>
      <c r="F36" s="468" t="s">
        <v>579</v>
      </c>
      <c r="G36" s="469" t="s">
        <v>526</v>
      </c>
      <c r="H36" s="4">
        <v>250</v>
      </c>
      <c r="I36" s="4">
        <v>250</v>
      </c>
    </row>
    <row r="37" spans="1:9" ht="15" x14ac:dyDescent="0.3">
      <c r="A37" s="341"/>
      <c r="B37" s="470" t="s">
        <v>597</v>
      </c>
      <c r="C37" s="470" t="s">
        <v>595</v>
      </c>
      <c r="D37" s="471" t="s">
        <v>598</v>
      </c>
      <c r="E37" s="468" t="s">
        <v>507</v>
      </c>
      <c r="F37" s="468" t="s">
        <v>579</v>
      </c>
      <c r="G37" s="469" t="s">
        <v>526</v>
      </c>
      <c r="H37" s="4">
        <v>250</v>
      </c>
      <c r="I37" s="4">
        <v>250</v>
      </c>
    </row>
    <row r="38" spans="1:9" ht="15" x14ac:dyDescent="0.3">
      <c r="A38" s="341"/>
      <c r="B38" s="470" t="s">
        <v>599</v>
      </c>
      <c r="C38" s="470" t="s">
        <v>600</v>
      </c>
      <c r="D38" s="471" t="s">
        <v>601</v>
      </c>
      <c r="E38" s="468" t="s">
        <v>507</v>
      </c>
      <c r="F38" s="468" t="s">
        <v>579</v>
      </c>
      <c r="G38" s="469" t="s">
        <v>526</v>
      </c>
      <c r="H38" s="4">
        <v>250</v>
      </c>
      <c r="I38" s="4">
        <v>250</v>
      </c>
    </row>
    <row r="39" spans="1:9" ht="15" x14ac:dyDescent="0.3">
      <c r="A39" s="478"/>
      <c r="B39" s="467" t="s">
        <v>569</v>
      </c>
      <c r="C39" s="467" t="s">
        <v>570</v>
      </c>
      <c r="D39" s="442" t="s">
        <v>571</v>
      </c>
      <c r="E39" s="468" t="s">
        <v>507</v>
      </c>
      <c r="F39" s="468" t="s">
        <v>602</v>
      </c>
      <c r="G39" s="469" t="s">
        <v>603</v>
      </c>
      <c r="H39" s="4">
        <v>125</v>
      </c>
      <c r="I39" s="4">
        <v>125</v>
      </c>
    </row>
    <row r="40" spans="1:9" ht="15" x14ac:dyDescent="0.3">
      <c r="A40" s="341"/>
      <c r="B40" s="470" t="s">
        <v>604</v>
      </c>
      <c r="C40" s="470" t="s">
        <v>605</v>
      </c>
      <c r="D40" s="471" t="s">
        <v>606</v>
      </c>
      <c r="E40" s="468" t="s">
        <v>507</v>
      </c>
      <c r="F40" s="468" t="s">
        <v>602</v>
      </c>
      <c r="G40" s="469" t="s">
        <v>603</v>
      </c>
      <c r="H40" s="4">
        <v>125</v>
      </c>
      <c r="I40" s="4">
        <v>125</v>
      </c>
    </row>
    <row r="41" spans="1:9" ht="15" x14ac:dyDescent="0.3">
      <c r="A41" s="341"/>
      <c r="B41" s="470" t="s">
        <v>556</v>
      </c>
      <c r="C41" s="470" t="s">
        <v>570</v>
      </c>
      <c r="D41" s="471" t="s">
        <v>607</v>
      </c>
      <c r="E41" s="468" t="s">
        <v>507</v>
      </c>
      <c r="F41" s="468" t="s">
        <v>602</v>
      </c>
      <c r="G41" s="469" t="s">
        <v>603</v>
      </c>
      <c r="H41" s="4">
        <v>125</v>
      </c>
      <c r="I41" s="4">
        <v>125</v>
      </c>
    </row>
    <row r="42" spans="1:9" ht="15" x14ac:dyDescent="0.3">
      <c r="A42" s="341"/>
      <c r="B42" s="470" t="s">
        <v>556</v>
      </c>
      <c r="C42" s="470" t="s">
        <v>608</v>
      </c>
      <c r="D42" s="471" t="s">
        <v>609</v>
      </c>
      <c r="E42" s="468" t="s">
        <v>507</v>
      </c>
      <c r="F42" s="468" t="s">
        <v>602</v>
      </c>
      <c r="G42" s="469" t="s">
        <v>603</v>
      </c>
      <c r="H42" s="4">
        <v>125</v>
      </c>
      <c r="I42" s="4">
        <v>125</v>
      </c>
    </row>
    <row r="43" spans="1:9" ht="15" x14ac:dyDescent="0.3">
      <c r="A43" s="341"/>
      <c r="B43" s="470" t="s">
        <v>610</v>
      </c>
      <c r="C43" s="470" t="s">
        <v>611</v>
      </c>
      <c r="D43" s="471" t="s">
        <v>612</v>
      </c>
      <c r="E43" s="468" t="s">
        <v>507</v>
      </c>
      <c r="F43" s="468" t="s">
        <v>602</v>
      </c>
      <c r="G43" s="469" t="s">
        <v>603</v>
      </c>
      <c r="H43" s="4">
        <v>125</v>
      </c>
      <c r="I43" s="4">
        <v>125</v>
      </c>
    </row>
    <row r="44" spans="1:9" ht="15" x14ac:dyDescent="0.3">
      <c r="A44" s="341"/>
      <c r="B44" s="470" t="s">
        <v>613</v>
      </c>
      <c r="C44" s="470" t="s">
        <v>614</v>
      </c>
      <c r="D44" s="471" t="s">
        <v>615</v>
      </c>
      <c r="E44" s="468" t="s">
        <v>507</v>
      </c>
      <c r="F44" s="468" t="s">
        <v>602</v>
      </c>
      <c r="G44" s="469" t="s">
        <v>603</v>
      </c>
      <c r="H44" s="4">
        <v>125</v>
      </c>
      <c r="I44" s="4">
        <v>125</v>
      </c>
    </row>
    <row r="45" spans="1:9" ht="15" x14ac:dyDescent="0.3">
      <c r="A45" s="341"/>
      <c r="B45" s="470" t="s">
        <v>584</v>
      </c>
      <c r="C45" s="470" t="s">
        <v>616</v>
      </c>
      <c r="D45" s="471" t="s">
        <v>617</v>
      </c>
      <c r="E45" s="468" t="s">
        <v>507</v>
      </c>
      <c r="F45" s="468" t="s">
        <v>602</v>
      </c>
      <c r="G45" s="469" t="s">
        <v>603</v>
      </c>
      <c r="H45" s="4">
        <v>125</v>
      </c>
      <c r="I45" s="4">
        <v>125</v>
      </c>
    </row>
    <row r="46" spans="1:9" ht="15" x14ac:dyDescent="0.3">
      <c r="A46" s="341"/>
      <c r="B46" s="470" t="s">
        <v>618</v>
      </c>
      <c r="C46" s="470" t="s">
        <v>619</v>
      </c>
      <c r="D46" s="471" t="s">
        <v>620</v>
      </c>
      <c r="E46" s="468" t="s">
        <v>507</v>
      </c>
      <c r="F46" s="468" t="s">
        <v>602</v>
      </c>
      <c r="G46" s="469" t="s">
        <v>603</v>
      </c>
      <c r="H46" s="4">
        <v>125</v>
      </c>
      <c r="I46" s="4">
        <v>125</v>
      </c>
    </row>
    <row r="47" spans="1:9" ht="15" x14ac:dyDescent="0.3">
      <c r="A47" s="478"/>
      <c r="B47" s="467" t="s">
        <v>577</v>
      </c>
      <c r="C47" s="467" t="s">
        <v>551</v>
      </c>
      <c r="D47" s="442" t="s">
        <v>578</v>
      </c>
      <c r="E47" s="468" t="s">
        <v>507</v>
      </c>
      <c r="F47" s="468" t="s">
        <v>639</v>
      </c>
      <c r="G47" s="469" t="s">
        <v>640</v>
      </c>
      <c r="H47" s="4">
        <v>100</v>
      </c>
      <c r="I47" s="4">
        <v>100</v>
      </c>
    </row>
    <row r="48" spans="1:9" ht="15" x14ac:dyDescent="0.3">
      <c r="A48" s="341"/>
      <c r="B48" s="470" t="s">
        <v>527</v>
      </c>
      <c r="C48" s="470" t="s">
        <v>528</v>
      </c>
      <c r="D48" s="471" t="s">
        <v>529</v>
      </c>
      <c r="E48" s="468" t="s">
        <v>507</v>
      </c>
      <c r="F48" s="468" t="s">
        <v>639</v>
      </c>
      <c r="G48" s="469" t="s">
        <v>640</v>
      </c>
      <c r="H48" s="4">
        <v>100</v>
      </c>
      <c r="I48" s="4">
        <v>100</v>
      </c>
    </row>
    <row r="49" spans="1:10" ht="15" x14ac:dyDescent="0.3">
      <c r="A49" s="341"/>
      <c r="B49" s="470" t="s">
        <v>530</v>
      </c>
      <c r="C49" s="470" t="s">
        <v>528</v>
      </c>
      <c r="D49" s="471" t="s">
        <v>531</v>
      </c>
      <c r="E49" s="468" t="s">
        <v>507</v>
      </c>
      <c r="F49" s="468" t="s">
        <v>639</v>
      </c>
      <c r="G49" s="469" t="s">
        <v>640</v>
      </c>
      <c r="H49" s="4">
        <v>100</v>
      </c>
      <c r="I49" s="4">
        <v>100</v>
      </c>
    </row>
    <row r="50" spans="1:10" ht="15" x14ac:dyDescent="0.3">
      <c r="A50" s="341"/>
      <c r="B50" s="470" t="s">
        <v>510</v>
      </c>
      <c r="C50" s="470" t="s">
        <v>528</v>
      </c>
      <c r="D50" s="471" t="s">
        <v>532</v>
      </c>
      <c r="E50" s="468" t="s">
        <v>507</v>
      </c>
      <c r="F50" s="468" t="s">
        <v>639</v>
      </c>
      <c r="G50" s="469" t="s">
        <v>640</v>
      </c>
      <c r="H50" s="4">
        <v>100</v>
      </c>
      <c r="I50" s="4">
        <v>100</v>
      </c>
    </row>
    <row r="51" spans="1:10" ht="15" x14ac:dyDescent="0.3">
      <c r="A51" s="341"/>
      <c r="B51" s="503" t="s">
        <v>533</v>
      </c>
      <c r="C51" s="503" t="s">
        <v>534</v>
      </c>
      <c r="D51" s="504" t="s">
        <v>535</v>
      </c>
      <c r="E51" s="505" t="s">
        <v>507</v>
      </c>
      <c r="F51" s="505" t="s">
        <v>639</v>
      </c>
      <c r="G51" s="506" t="s">
        <v>640</v>
      </c>
      <c r="H51" s="507">
        <v>100</v>
      </c>
      <c r="I51" s="507">
        <v>100</v>
      </c>
      <c r="J51">
        <v>9000</v>
      </c>
    </row>
    <row r="52" spans="1:10" ht="15" x14ac:dyDescent="0.2">
      <c r="A52" s="341"/>
      <c r="B52" s="467" t="s">
        <v>561</v>
      </c>
      <c r="C52" s="467" t="s">
        <v>562</v>
      </c>
      <c r="D52" s="442" t="s">
        <v>563</v>
      </c>
      <c r="E52" s="468" t="s">
        <v>507</v>
      </c>
      <c r="F52" s="468" t="s">
        <v>656</v>
      </c>
      <c r="G52" s="472" t="s">
        <v>657</v>
      </c>
      <c r="H52" s="4">
        <v>70</v>
      </c>
      <c r="I52" s="4">
        <v>70</v>
      </c>
    </row>
    <row r="53" spans="1:10" ht="15" x14ac:dyDescent="0.3">
      <c r="A53" s="341"/>
      <c r="B53" s="470" t="s">
        <v>646</v>
      </c>
      <c r="C53" s="470" t="s">
        <v>515</v>
      </c>
      <c r="D53" s="471" t="s">
        <v>647</v>
      </c>
      <c r="E53" s="468" t="s">
        <v>507</v>
      </c>
      <c r="F53" s="468" t="s">
        <v>658</v>
      </c>
      <c r="G53" s="469" t="s">
        <v>659</v>
      </c>
      <c r="H53" s="4">
        <v>60</v>
      </c>
      <c r="I53" s="4">
        <v>60</v>
      </c>
    </row>
    <row r="54" spans="1:10" ht="15" x14ac:dyDescent="0.3">
      <c r="A54" s="341"/>
      <c r="B54" s="470" t="s">
        <v>556</v>
      </c>
      <c r="C54" s="470" t="s">
        <v>608</v>
      </c>
      <c r="D54" s="471" t="s">
        <v>609</v>
      </c>
      <c r="E54" s="468" t="s">
        <v>507</v>
      </c>
      <c r="F54" s="468" t="s">
        <v>658</v>
      </c>
      <c r="G54" s="469" t="s">
        <v>659</v>
      </c>
      <c r="H54" s="4">
        <v>60</v>
      </c>
      <c r="I54" s="4">
        <v>60</v>
      </c>
    </row>
    <row r="55" spans="1:10" ht="15" x14ac:dyDescent="0.3">
      <c r="A55" s="341"/>
      <c r="B55" s="470" t="s">
        <v>610</v>
      </c>
      <c r="C55" s="470" t="s">
        <v>611</v>
      </c>
      <c r="D55" s="471" t="s">
        <v>612</v>
      </c>
      <c r="E55" s="468" t="s">
        <v>507</v>
      </c>
      <c r="F55" s="468" t="s">
        <v>658</v>
      </c>
      <c r="G55" s="469" t="s">
        <v>659</v>
      </c>
      <c r="H55" s="4">
        <v>60</v>
      </c>
      <c r="I55" s="4">
        <v>60</v>
      </c>
    </row>
    <row r="56" spans="1:10" ht="15" x14ac:dyDescent="0.3">
      <c r="A56" s="341"/>
      <c r="B56" s="470" t="s">
        <v>584</v>
      </c>
      <c r="C56" s="470" t="s">
        <v>616</v>
      </c>
      <c r="D56" s="471" t="s">
        <v>617</v>
      </c>
      <c r="E56" s="468" t="s">
        <v>507</v>
      </c>
      <c r="F56" s="468" t="s">
        <v>658</v>
      </c>
      <c r="G56" s="469" t="s">
        <v>659</v>
      </c>
      <c r="H56" s="4">
        <v>60</v>
      </c>
      <c r="I56" s="4">
        <v>60</v>
      </c>
    </row>
    <row r="57" spans="1:10" ht="15" x14ac:dyDescent="0.3">
      <c r="A57" s="341"/>
      <c r="B57" s="473" t="s">
        <v>660</v>
      </c>
      <c r="C57" s="473" t="s">
        <v>523</v>
      </c>
      <c r="D57" s="442" t="s">
        <v>524</v>
      </c>
      <c r="E57" s="468" t="s">
        <v>507</v>
      </c>
      <c r="F57" s="468" t="s">
        <v>661</v>
      </c>
      <c r="G57" s="469" t="s">
        <v>662</v>
      </c>
      <c r="H57" s="4">
        <v>100</v>
      </c>
      <c r="I57" s="4">
        <v>100</v>
      </c>
    </row>
    <row r="58" spans="1:10" ht="15" x14ac:dyDescent="0.3">
      <c r="A58" s="341"/>
      <c r="B58" s="473" t="s">
        <v>510</v>
      </c>
      <c r="C58" s="473" t="s">
        <v>663</v>
      </c>
      <c r="D58" s="442" t="s">
        <v>664</v>
      </c>
      <c r="E58" s="468" t="s">
        <v>507</v>
      </c>
      <c r="F58" s="468" t="s">
        <v>661</v>
      </c>
      <c r="G58" s="469" t="s">
        <v>662</v>
      </c>
      <c r="H58" s="4">
        <v>100</v>
      </c>
      <c r="I58" s="4">
        <v>100</v>
      </c>
    </row>
    <row r="59" spans="1:10" ht="15" x14ac:dyDescent="0.3">
      <c r="A59" s="341"/>
      <c r="B59" s="473" t="s">
        <v>665</v>
      </c>
      <c r="C59" s="473" t="s">
        <v>666</v>
      </c>
      <c r="D59" s="443" t="s">
        <v>667</v>
      </c>
      <c r="E59" s="468" t="s">
        <v>507</v>
      </c>
      <c r="F59" s="468" t="s">
        <v>661</v>
      </c>
      <c r="G59" s="469" t="s">
        <v>662</v>
      </c>
      <c r="H59" s="4">
        <v>100</v>
      </c>
      <c r="I59" s="4">
        <v>100</v>
      </c>
    </row>
    <row r="60" spans="1:10" ht="15" x14ac:dyDescent="0.3">
      <c r="A60" s="341"/>
      <c r="B60" s="473" t="s">
        <v>668</v>
      </c>
      <c r="C60" s="473" t="s">
        <v>669</v>
      </c>
      <c r="D60" s="443" t="s">
        <v>670</v>
      </c>
      <c r="E60" s="468" t="s">
        <v>507</v>
      </c>
      <c r="F60" s="468" t="s">
        <v>639</v>
      </c>
      <c r="G60" s="469" t="s">
        <v>662</v>
      </c>
      <c r="H60" s="4">
        <v>100</v>
      </c>
      <c r="I60" s="4">
        <v>100</v>
      </c>
    </row>
    <row r="61" spans="1:10" ht="15" x14ac:dyDescent="0.3">
      <c r="A61" s="341"/>
      <c r="B61" s="473" t="s">
        <v>671</v>
      </c>
      <c r="C61" s="473" t="s">
        <v>523</v>
      </c>
      <c r="D61" s="443" t="s">
        <v>672</v>
      </c>
      <c r="E61" s="468" t="s">
        <v>507</v>
      </c>
      <c r="F61" s="468" t="s">
        <v>639</v>
      </c>
      <c r="G61" s="469" t="s">
        <v>662</v>
      </c>
      <c r="H61" s="4">
        <v>100</v>
      </c>
      <c r="I61" s="4">
        <v>100</v>
      </c>
    </row>
    <row r="62" spans="1:10" ht="15" x14ac:dyDescent="0.3">
      <c r="A62" s="341"/>
      <c r="B62" s="473" t="s">
        <v>673</v>
      </c>
      <c r="C62" s="473" t="s">
        <v>674</v>
      </c>
      <c r="D62" s="443" t="s">
        <v>675</v>
      </c>
      <c r="E62" s="468" t="s">
        <v>507</v>
      </c>
      <c r="F62" s="468" t="s">
        <v>639</v>
      </c>
      <c r="G62" s="469" t="s">
        <v>662</v>
      </c>
      <c r="H62" s="4">
        <v>100</v>
      </c>
      <c r="I62" s="4">
        <v>100</v>
      </c>
    </row>
    <row r="63" spans="1:10" ht="15" x14ac:dyDescent="0.3">
      <c r="A63" s="341"/>
      <c r="B63" s="467" t="s">
        <v>646</v>
      </c>
      <c r="C63" s="467" t="s">
        <v>515</v>
      </c>
      <c r="D63" s="442" t="s">
        <v>647</v>
      </c>
      <c r="E63" s="468" t="s">
        <v>507</v>
      </c>
      <c r="F63" s="468" t="s">
        <v>525</v>
      </c>
      <c r="G63" s="469" t="s">
        <v>526</v>
      </c>
      <c r="H63" s="4">
        <v>250</v>
      </c>
      <c r="I63" s="4">
        <v>250</v>
      </c>
    </row>
    <row r="64" spans="1:10" ht="15" x14ac:dyDescent="0.3">
      <c r="A64" s="341"/>
      <c r="B64" s="470" t="s">
        <v>527</v>
      </c>
      <c r="C64" s="470" t="s">
        <v>528</v>
      </c>
      <c r="D64" s="471" t="s">
        <v>529</v>
      </c>
      <c r="E64" s="468" t="s">
        <v>507</v>
      </c>
      <c r="F64" s="468" t="s">
        <v>525</v>
      </c>
      <c r="G64" s="469" t="s">
        <v>526</v>
      </c>
      <c r="H64" s="4">
        <v>250</v>
      </c>
      <c r="I64" s="4">
        <v>250</v>
      </c>
    </row>
    <row r="65" spans="1:10" ht="15" x14ac:dyDescent="0.3">
      <c r="A65" s="341"/>
      <c r="B65" s="470" t="s">
        <v>530</v>
      </c>
      <c r="C65" s="470" t="s">
        <v>528</v>
      </c>
      <c r="D65" s="471" t="s">
        <v>531</v>
      </c>
      <c r="E65" s="468" t="s">
        <v>507</v>
      </c>
      <c r="F65" s="468" t="s">
        <v>525</v>
      </c>
      <c r="G65" s="469" t="s">
        <v>526</v>
      </c>
      <c r="H65" s="4">
        <v>250</v>
      </c>
      <c r="I65" s="4">
        <v>250</v>
      </c>
    </row>
    <row r="66" spans="1:10" ht="15" x14ac:dyDescent="0.3">
      <c r="A66" s="341"/>
      <c r="B66" s="470" t="s">
        <v>510</v>
      </c>
      <c r="C66" s="470" t="s">
        <v>528</v>
      </c>
      <c r="D66" s="471" t="s">
        <v>532</v>
      </c>
      <c r="E66" s="468" t="s">
        <v>507</v>
      </c>
      <c r="F66" s="468" t="s">
        <v>525</v>
      </c>
      <c r="G66" s="469" t="s">
        <v>526</v>
      </c>
      <c r="H66" s="4">
        <v>250</v>
      </c>
      <c r="I66" s="4">
        <v>250</v>
      </c>
    </row>
    <row r="67" spans="1:10" ht="15" x14ac:dyDescent="0.3">
      <c r="A67" s="341"/>
      <c r="B67" s="470" t="s">
        <v>533</v>
      </c>
      <c r="C67" s="470" t="s">
        <v>534</v>
      </c>
      <c r="D67" s="471" t="s">
        <v>535</v>
      </c>
      <c r="E67" s="468" t="s">
        <v>507</v>
      </c>
      <c r="F67" s="468" t="s">
        <v>525</v>
      </c>
      <c r="G67" s="469" t="s">
        <v>526</v>
      </c>
      <c r="H67" s="4">
        <v>250</v>
      </c>
      <c r="I67" s="4">
        <v>250</v>
      </c>
    </row>
    <row r="68" spans="1:10" ht="15" x14ac:dyDescent="0.3">
      <c r="A68" s="341"/>
      <c r="B68" s="470" t="s">
        <v>536</v>
      </c>
      <c r="C68" s="470" t="s">
        <v>537</v>
      </c>
      <c r="D68" s="471" t="s">
        <v>538</v>
      </c>
      <c r="E68" s="468" t="s">
        <v>507</v>
      </c>
      <c r="F68" s="468" t="s">
        <v>525</v>
      </c>
      <c r="G68" s="469" t="s">
        <v>526</v>
      </c>
      <c r="H68" s="4">
        <v>250</v>
      </c>
      <c r="I68" s="4">
        <v>250</v>
      </c>
    </row>
    <row r="69" spans="1:10" ht="15" x14ac:dyDescent="0.3">
      <c r="A69" s="341"/>
      <c r="B69" s="467" t="s">
        <v>514</v>
      </c>
      <c r="C69" s="467" t="s">
        <v>515</v>
      </c>
      <c r="D69" s="442" t="s">
        <v>517</v>
      </c>
      <c r="E69" s="468" t="s">
        <v>507</v>
      </c>
      <c r="F69" s="468" t="s">
        <v>602</v>
      </c>
      <c r="G69" s="469" t="s">
        <v>676</v>
      </c>
      <c r="H69" s="4">
        <v>125</v>
      </c>
      <c r="I69" s="4">
        <v>125</v>
      </c>
    </row>
    <row r="70" spans="1:10" ht="15" x14ac:dyDescent="0.3">
      <c r="A70" s="341"/>
      <c r="B70" s="470" t="s">
        <v>604</v>
      </c>
      <c r="C70" s="470" t="s">
        <v>605</v>
      </c>
      <c r="D70" s="471" t="s">
        <v>606</v>
      </c>
      <c r="E70" s="468" t="s">
        <v>507</v>
      </c>
      <c r="F70" s="468" t="s">
        <v>602</v>
      </c>
      <c r="G70" s="469" t="s">
        <v>676</v>
      </c>
      <c r="H70" s="4">
        <v>125</v>
      </c>
      <c r="I70" s="4">
        <v>125</v>
      </c>
    </row>
    <row r="71" spans="1:10" ht="15" x14ac:dyDescent="0.3">
      <c r="A71" s="341"/>
      <c r="B71" s="470" t="s">
        <v>556</v>
      </c>
      <c r="C71" s="470" t="s">
        <v>570</v>
      </c>
      <c r="D71" s="471" t="s">
        <v>607</v>
      </c>
      <c r="E71" s="468" t="s">
        <v>507</v>
      </c>
      <c r="F71" s="468" t="s">
        <v>602</v>
      </c>
      <c r="G71" s="469" t="s">
        <v>676</v>
      </c>
      <c r="H71" s="4">
        <v>125</v>
      </c>
      <c r="I71" s="4">
        <v>125</v>
      </c>
    </row>
    <row r="72" spans="1:10" ht="15" x14ac:dyDescent="0.3">
      <c r="A72" s="341"/>
      <c r="B72" s="470" t="s">
        <v>556</v>
      </c>
      <c r="C72" s="470" t="s">
        <v>608</v>
      </c>
      <c r="D72" s="471" t="s">
        <v>609</v>
      </c>
      <c r="E72" s="468" t="s">
        <v>507</v>
      </c>
      <c r="F72" s="468" t="s">
        <v>602</v>
      </c>
      <c r="G72" s="469" t="s">
        <v>676</v>
      </c>
      <c r="H72" s="4">
        <v>125</v>
      </c>
      <c r="I72" s="4">
        <v>125</v>
      </c>
    </row>
    <row r="73" spans="1:10" ht="15" x14ac:dyDescent="0.3">
      <c r="A73" s="341"/>
      <c r="B73" s="470" t="s">
        <v>610</v>
      </c>
      <c r="C73" s="470" t="s">
        <v>611</v>
      </c>
      <c r="D73" s="471" t="s">
        <v>612</v>
      </c>
      <c r="E73" s="468" t="s">
        <v>507</v>
      </c>
      <c r="F73" s="468" t="s">
        <v>602</v>
      </c>
      <c r="G73" s="469" t="s">
        <v>676</v>
      </c>
      <c r="H73" s="4">
        <v>125</v>
      </c>
      <c r="I73" s="4">
        <v>125</v>
      </c>
    </row>
    <row r="74" spans="1:10" ht="15" x14ac:dyDescent="0.3">
      <c r="A74" s="341"/>
      <c r="B74" s="470" t="s">
        <v>613</v>
      </c>
      <c r="C74" s="470" t="s">
        <v>614</v>
      </c>
      <c r="D74" s="471" t="s">
        <v>615</v>
      </c>
      <c r="E74" s="468" t="s">
        <v>507</v>
      </c>
      <c r="F74" s="468" t="s">
        <v>602</v>
      </c>
      <c r="G74" s="469" t="s">
        <v>676</v>
      </c>
      <c r="H74" s="4">
        <v>125</v>
      </c>
      <c r="I74" s="4">
        <v>125</v>
      </c>
    </row>
    <row r="75" spans="1:10" ht="15" x14ac:dyDescent="0.3">
      <c r="A75" s="341"/>
      <c r="B75" s="470" t="s">
        <v>584</v>
      </c>
      <c r="C75" s="470" t="s">
        <v>616</v>
      </c>
      <c r="D75" s="471" t="s">
        <v>617</v>
      </c>
      <c r="E75" s="468" t="s">
        <v>507</v>
      </c>
      <c r="F75" s="468" t="s">
        <v>602</v>
      </c>
      <c r="G75" s="469" t="s">
        <v>676</v>
      </c>
      <c r="H75" s="4">
        <v>125</v>
      </c>
      <c r="I75" s="4">
        <v>125</v>
      </c>
    </row>
    <row r="76" spans="1:10" ht="15" x14ac:dyDescent="0.3">
      <c r="A76" s="341"/>
      <c r="B76" s="470" t="s">
        <v>618</v>
      </c>
      <c r="C76" s="470" t="s">
        <v>619</v>
      </c>
      <c r="D76" s="471" t="s">
        <v>620</v>
      </c>
      <c r="E76" s="468" t="s">
        <v>507</v>
      </c>
      <c r="F76" s="468" t="s">
        <v>602</v>
      </c>
      <c r="G76" s="469" t="s">
        <v>676</v>
      </c>
      <c r="H76" s="4">
        <v>125</v>
      </c>
      <c r="I76" s="4">
        <v>125</v>
      </c>
    </row>
    <row r="77" spans="1:10" ht="15" x14ac:dyDescent="0.3">
      <c r="A77" s="341"/>
      <c r="B77" s="467" t="s">
        <v>522</v>
      </c>
      <c r="C77" s="467" t="s">
        <v>523</v>
      </c>
      <c r="D77" s="442" t="s">
        <v>524</v>
      </c>
      <c r="E77" s="468" t="s">
        <v>507</v>
      </c>
      <c r="F77" s="468" t="s">
        <v>525</v>
      </c>
      <c r="G77" s="469" t="s">
        <v>677</v>
      </c>
      <c r="H77" s="4">
        <v>60</v>
      </c>
      <c r="I77" s="4">
        <v>60</v>
      </c>
      <c r="J77">
        <v>3470</v>
      </c>
    </row>
    <row r="78" spans="1:10" ht="15" x14ac:dyDescent="0.2">
      <c r="A78" s="341"/>
      <c r="B78" s="342"/>
      <c r="C78" s="82"/>
      <c r="D78" s="455"/>
      <c r="E78" s="82"/>
      <c r="F78" s="82"/>
      <c r="G78" s="82"/>
      <c r="H78" s="4"/>
      <c r="I78" s="4"/>
    </row>
    <row r="79" spans="1:10" ht="15" x14ac:dyDescent="0.3">
      <c r="A79" s="341"/>
      <c r="B79" s="343"/>
      <c r="C79" s="94"/>
      <c r="D79" s="456"/>
      <c r="E79" s="94"/>
      <c r="F79" s="94"/>
      <c r="G79" s="94" t="s">
        <v>323</v>
      </c>
      <c r="H79" s="81">
        <f>SUM(H9:H78)</f>
        <v>12470</v>
      </c>
      <c r="I79" s="81">
        <f>SUM(I9:I78)</f>
        <v>12470</v>
      </c>
    </row>
    <row r="80" spans="1:10" ht="15" x14ac:dyDescent="0.3">
      <c r="A80" s="40"/>
      <c r="B80" s="40"/>
      <c r="C80" s="40"/>
      <c r="D80" s="66"/>
      <c r="E80" s="40"/>
      <c r="F80" s="40"/>
      <c r="G80" s="2"/>
      <c r="H80" s="2"/>
    </row>
    <row r="81" spans="1:8" ht="15" x14ac:dyDescent="0.3">
      <c r="A81" s="193" t="s">
        <v>427</v>
      </c>
      <c r="B81" s="40"/>
      <c r="C81" s="40"/>
      <c r="D81" s="66"/>
      <c r="E81" s="40"/>
      <c r="F81" s="40"/>
      <c r="G81" s="2"/>
      <c r="H81" s="2"/>
    </row>
    <row r="82" spans="1:8" ht="15" x14ac:dyDescent="0.3">
      <c r="A82" s="193"/>
      <c r="B82" s="40"/>
      <c r="C82" s="40"/>
      <c r="D82" s="66"/>
      <c r="E82" s="40"/>
      <c r="F82" s="40"/>
      <c r="G82" s="2"/>
      <c r="H82" s="2"/>
    </row>
    <row r="83" spans="1:8" x14ac:dyDescent="0.2">
      <c r="A83" s="23"/>
      <c r="B83" s="23"/>
      <c r="C83" s="23"/>
      <c r="D83" s="459"/>
      <c r="E83" s="23"/>
      <c r="F83" s="23"/>
      <c r="G83" s="23"/>
      <c r="H83" s="23"/>
    </row>
    <row r="84" spans="1:8" ht="15" x14ac:dyDescent="0.3">
      <c r="A84" s="64" t="s">
        <v>107</v>
      </c>
      <c r="B84" s="2"/>
      <c r="C84" s="2"/>
      <c r="D84" s="458"/>
      <c r="E84" s="2"/>
      <c r="F84" s="2"/>
      <c r="G84" s="2"/>
      <c r="H84" s="2"/>
    </row>
    <row r="85" spans="1:8" ht="15" x14ac:dyDescent="0.3">
      <c r="A85" s="2"/>
      <c r="B85" s="2"/>
      <c r="C85" s="2"/>
      <c r="D85" s="458"/>
      <c r="E85" s="2"/>
      <c r="F85" s="2"/>
      <c r="G85" s="2"/>
      <c r="H85" s="2"/>
    </row>
    <row r="86" spans="1:8" ht="15" x14ac:dyDescent="0.3">
      <c r="A86" s="2"/>
      <c r="B86" s="2"/>
      <c r="C86" s="2"/>
      <c r="D86" s="458"/>
      <c r="E86" s="2"/>
      <c r="F86" s="2"/>
      <c r="G86" s="2"/>
      <c r="H86" s="12"/>
    </row>
    <row r="87" spans="1:8" ht="15" x14ac:dyDescent="0.3">
      <c r="A87" s="64"/>
      <c r="B87" s="64" t="s">
        <v>266</v>
      </c>
      <c r="C87" s="64"/>
      <c r="D87" s="66"/>
      <c r="E87" s="64"/>
      <c r="F87" s="64"/>
      <c r="G87" s="2"/>
      <c r="H87" s="12"/>
    </row>
    <row r="88" spans="1:8" ht="15" x14ac:dyDescent="0.3">
      <c r="A88" s="2"/>
      <c r="B88" s="2" t="s">
        <v>265</v>
      </c>
      <c r="C88" s="2"/>
      <c r="D88" s="458"/>
      <c r="E88" s="2"/>
      <c r="F88" s="2"/>
      <c r="G88" s="2"/>
      <c r="H88" s="12"/>
    </row>
    <row r="89" spans="1:8" x14ac:dyDescent="0.2">
      <c r="A89" s="61"/>
      <c r="B89" s="61" t="s">
        <v>139</v>
      </c>
      <c r="C89" s="61"/>
      <c r="D89" s="460"/>
      <c r="E89" s="61"/>
      <c r="F89" s="61"/>
    </row>
  </sheetData>
  <mergeCells count="5">
    <mergeCell ref="G1:H1"/>
    <mergeCell ref="G2:H2"/>
    <mergeCell ref="J9:J11"/>
    <mergeCell ref="J12:J20"/>
    <mergeCell ref="J22:J29"/>
  </mergeCells>
  <dataValidations count="1">
    <dataValidation type="textLength" showInputMessage="1" showErrorMessage="1" error="ეს ველი არ უნდა იყოს ცარიელი და შესაძლოა შეიცავდეს მაქს. 70 სიმბოლოს._x000a_Name should not be empty and can contain max. 70 characters." sqref="B17:C17 B25:C25 B22:C22">
      <formula1>1</formula1>
      <formula2>70</formula2>
    </dataValidation>
  </dataValidations>
  <printOptions gridLines="1"/>
  <pageMargins left="0.25" right="0.25" top="0.75" bottom="0.75" header="0.3" footer="0.3"/>
  <pageSetup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view="pageBreakPreview" zoomScale="80" zoomScaleSheetLayoutView="80" workbookViewId="0">
      <selection activeCell="C12" sqref="C12"/>
    </sheetView>
  </sheetViews>
  <sheetFormatPr defaultRowHeight="12.75" x14ac:dyDescent="0.2"/>
  <cols>
    <col min="1" max="1" width="5.42578125" style="177" customWidth="1"/>
    <col min="2" max="2" width="13.140625" style="177" customWidth="1"/>
    <col min="3" max="3" width="15.140625" style="177" customWidth="1"/>
    <col min="4" max="4" width="18" style="177" customWidth="1"/>
    <col min="5" max="5" width="20.5703125" style="177" customWidth="1"/>
    <col min="6" max="6" width="21.28515625" style="177" customWidth="1"/>
    <col min="7" max="7" width="15.140625" style="177" customWidth="1"/>
    <col min="8" max="8" width="15.5703125" style="177" customWidth="1"/>
    <col min="9" max="9" width="13.42578125" style="177" customWidth="1"/>
    <col min="10" max="10" width="0" style="177" hidden="1" customWidth="1"/>
    <col min="11" max="16384" width="9.140625" style="177"/>
  </cols>
  <sheetData>
    <row r="1" spans="1:10" ht="15" x14ac:dyDescent="0.3">
      <c r="A1" s="69" t="s">
        <v>428</v>
      </c>
      <c r="B1" s="69"/>
      <c r="C1" s="72"/>
      <c r="D1" s="72"/>
      <c r="E1" s="72"/>
      <c r="F1" s="72"/>
      <c r="G1" s="532" t="s">
        <v>109</v>
      </c>
      <c r="H1" s="532"/>
    </row>
    <row r="2" spans="1:10" ht="15" x14ac:dyDescent="0.3">
      <c r="A2" s="71" t="s">
        <v>140</v>
      </c>
      <c r="B2" s="69"/>
      <c r="C2" s="72"/>
      <c r="D2" s="72"/>
      <c r="E2" s="72"/>
      <c r="F2" s="72"/>
      <c r="G2" s="530" t="str">
        <f>'ფორმა N1'!K2</f>
        <v>01/09/2020-31/10/2020</v>
      </c>
      <c r="H2" s="530"/>
    </row>
    <row r="3" spans="1:10" ht="15" x14ac:dyDescent="0.3">
      <c r="A3" s="71"/>
      <c r="B3" s="71"/>
      <c r="C3" s="71"/>
      <c r="D3" s="71"/>
      <c r="E3" s="71"/>
      <c r="F3" s="71"/>
      <c r="G3" s="249"/>
      <c r="H3" s="249"/>
    </row>
    <row r="4" spans="1:10" ht="15" x14ac:dyDescent="0.3">
      <c r="A4" s="72" t="s">
        <v>269</v>
      </c>
      <c r="B4" s="72"/>
      <c r="C4" s="72"/>
      <c r="D4" s="72"/>
      <c r="E4" s="72"/>
      <c r="F4" s="72"/>
      <c r="G4" s="71"/>
      <c r="H4" s="71"/>
    </row>
    <row r="5" spans="1:10" ht="15" x14ac:dyDescent="0.3">
      <c r="A5" s="408" t="str">
        <f>'ფორმა N1'!A5</f>
        <v>პ/გ  "ახალი ქრისტიან დემოკრატები"</v>
      </c>
      <c r="B5" s="75"/>
      <c r="C5" s="75"/>
      <c r="D5" s="75"/>
      <c r="E5" s="75"/>
      <c r="F5" s="75"/>
      <c r="G5" s="76"/>
      <c r="H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</row>
    <row r="7" spans="1:10" ht="15" x14ac:dyDescent="0.2">
      <c r="A7" s="248"/>
      <c r="B7" s="248"/>
      <c r="C7" s="248"/>
      <c r="D7" s="248"/>
      <c r="E7" s="248"/>
      <c r="F7" s="248"/>
      <c r="G7" s="73"/>
      <c r="H7" s="73"/>
    </row>
    <row r="8" spans="1:10" ht="30" x14ac:dyDescent="0.2">
      <c r="A8" s="85" t="s">
        <v>64</v>
      </c>
      <c r="B8" s="85" t="s">
        <v>324</v>
      </c>
      <c r="C8" s="85" t="s">
        <v>325</v>
      </c>
      <c r="D8" s="85" t="s">
        <v>227</v>
      </c>
      <c r="E8" s="85" t="s">
        <v>332</v>
      </c>
      <c r="F8" s="85" t="s">
        <v>326</v>
      </c>
      <c r="G8" s="74" t="s">
        <v>10</v>
      </c>
      <c r="H8" s="74" t="s">
        <v>9</v>
      </c>
      <c r="J8" s="206" t="s">
        <v>331</v>
      </c>
    </row>
    <row r="9" spans="1:10" ht="15" x14ac:dyDescent="0.2">
      <c r="A9" s="93"/>
      <c r="B9" s="93"/>
      <c r="C9" s="93"/>
      <c r="D9" s="93"/>
      <c r="E9" s="93"/>
      <c r="F9" s="93"/>
      <c r="G9" s="4"/>
      <c r="H9" s="4"/>
      <c r="J9" s="206" t="s">
        <v>0</v>
      </c>
    </row>
    <row r="10" spans="1:10" ht="15" x14ac:dyDescent="0.2">
      <c r="A10" s="93"/>
      <c r="B10" s="93"/>
      <c r="C10" s="93"/>
      <c r="D10" s="93"/>
      <c r="E10" s="93"/>
      <c r="F10" s="93"/>
      <c r="G10" s="4"/>
      <c r="H10" s="4"/>
    </row>
    <row r="11" spans="1:10" ht="15" x14ac:dyDescent="0.2">
      <c r="A11" s="82"/>
      <c r="B11" s="82"/>
      <c r="C11" s="82"/>
      <c r="D11" s="82"/>
      <c r="E11" s="82"/>
      <c r="F11" s="82"/>
      <c r="G11" s="4"/>
      <c r="H11" s="4"/>
    </row>
    <row r="12" spans="1:10" ht="15" x14ac:dyDescent="0.2">
      <c r="A12" s="82"/>
      <c r="B12" s="82"/>
      <c r="C12" s="82"/>
      <c r="D12" s="82"/>
      <c r="E12" s="82"/>
      <c r="F12" s="82"/>
      <c r="G12" s="4"/>
      <c r="H12" s="4"/>
    </row>
    <row r="13" spans="1:10" ht="15" x14ac:dyDescent="0.2">
      <c r="A13" s="82"/>
      <c r="B13" s="82"/>
      <c r="C13" s="82"/>
      <c r="D13" s="82"/>
      <c r="E13" s="82"/>
      <c r="F13" s="82"/>
      <c r="G13" s="4"/>
      <c r="H13" s="4"/>
    </row>
    <row r="14" spans="1:10" ht="15" x14ac:dyDescent="0.2">
      <c r="A14" s="82"/>
      <c r="B14" s="82"/>
      <c r="C14" s="82"/>
      <c r="D14" s="82"/>
      <c r="E14" s="82"/>
      <c r="F14" s="82"/>
      <c r="G14" s="4"/>
      <c r="H14" s="4"/>
    </row>
    <row r="15" spans="1:10" ht="15" x14ac:dyDescent="0.2">
      <c r="A15" s="82"/>
      <c r="B15" s="82"/>
      <c r="C15" s="82"/>
      <c r="D15" s="82"/>
      <c r="E15" s="82"/>
      <c r="F15" s="82"/>
      <c r="G15" s="4"/>
      <c r="H15" s="4"/>
    </row>
    <row r="16" spans="1:10" ht="15" x14ac:dyDescent="0.2">
      <c r="A16" s="82"/>
      <c r="B16" s="82"/>
      <c r="C16" s="82"/>
      <c r="D16" s="82"/>
      <c r="E16" s="82"/>
      <c r="F16" s="82"/>
      <c r="G16" s="4"/>
      <c r="H16" s="4"/>
    </row>
    <row r="17" spans="1:8" ht="15" x14ac:dyDescent="0.2">
      <c r="A17" s="82"/>
      <c r="B17" s="82"/>
      <c r="C17" s="82"/>
      <c r="D17" s="82"/>
      <c r="E17" s="82"/>
      <c r="F17" s="82"/>
      <c r="G17" s="4"/>
      <c r="H17" s="4"/>
    </row>
    <row r="18" spans="1:8" ht="15" x14ac:dyDescent="0.2">
      <c r="A18" s="82"/>
      <c r="B18" s="82"/>
      <c r="C18" s="82"/>
      <c r="D18" s="82"/>
      <c r="E18" s="82"/>
      <c r="F18" s="82"/>
      <c r="G18" s="4"/>
      <c r="H18" s="4"/>
    </row>
    <row r="19" spans="1:8" ht="15" x14ac:dyDescent="0.2">
      <c r="A19" s="82"/>
      <c r="B19" s="82"/>
      <c r="C19" s="82"/>
      <c r="D19" s="82"/>
      <c r="E19" s="82"/>
      <c r="F19" s="82"/>
      <c r="G19" s="4"/>
      <c r="H19" s="4"/>
    </row>
    <row r="20" spans="1:8" ht="15" x14ac:dyDescent="0.2">
      <c r="A20" s="82"/>
      <c r="B20" s="82"/>
      <c r="C20" s="82"/>
      <c r="D20" s="82"/>
      <c r="E20" s="82"/>
      <c r="F20" s="82"/>
      <c r="G20" s="4"/>
      <c r="H20" s="4"/>
    </row>
    <row r="21" spans="1:8" ht="15" x14ac:dyDescent="0.2">
      <c r="A21" s="82"/>
      <c r="B21" s="82"/>
      <c r="C21" s="82"/>
      <c r="D21" s="82"/>
      <c r="E21" s="82"/>
      <c r="F21" s="82"/>
      <c r="G21" s="4"/>
      <c r="H21" s="4"/>
    </row>
    <row r="22" spans="1:8" ht="15" x14ac:dyDescent="0.2">
      <c r="A22" s="82"/>
      <c r="B22" s="82"/>
      <c r="C22" s="82"/>
      <c r="D22" s="82"/>
      <c r="E22" s="82"/>
      <c r="F22" s="82"/>
      <c r="G22" s="4"/>
      <c r="H22" s="4"/>
    </row>
    <row r="23" spans="1:8" ht="15" x14ac:dyDescent="0.2">
      <c r="A23" s="82"/>
      <c r="B23" s="82"/>
      <c r="C23" s="82"/>
      <c r="D23" s="82"/>
      <c r="E23" s="82"/>
      <c r="F23" s="82"/>
      <c r="G23" s="4"/>
      <c r="H23" s="4"/>
    </row>
    <row r="24" spans="1:8" ht="15" x14ac:dyDescent="0.2">
      <c r="A24" s="82"/>
      <c r="B24" s="82"/>
      <c r="C24" s="82"/>
      <c r="D24" s="82"/>
      <c r="E24" s="82"/>
      <c r="F24" s="82"/>
      <c r="G24" s="4"/>
      <c r="H24" s="4"/>
    </row>
    <row r="25" spans="1:8" ht="15" x14ac:dyDescent="0.2">
      <c r="A25" s="82"/>
      <c r="B25" s="82"/>
      <c r="C25" s="82"/>
      <c r="D25" s="82"/>
      <c r="E25" s="82"/>
      <c r="F25" s="82"/>
      <c r="G25" s="4"/>
      <c r="H25" s="4"/>
    </row>
    <row r="26" spans="1:8" ht="15" x14ac:dyDescent="0.2">
      <c r="A26" s="82"/>
      <c r="B26" s="82"/>
      <c r="C26" s="82"/>
      <c r="D26" s="82"/>
      <c r="E26" s="82"/>
      <c r="F26" s="82"/>
      <c r="G26" s="4"/>
      <c r="H26" s="4"/>
    </row>
    <row r="27" spans="1:8" ht="15" x14ac:dyDescent="0.2">
      <c r="A27" s="82"/>
      <c r="B27" s="82"/>
      <c r="C27" s="82"/>
      <c r="D27" s="82"/>
      <c r="E27" s="82"/>
      <c r="F27" s="82"/>
      <c r="G27" s="4"/>
      <c r="H27" s="4"/>
    </row>
    <row r="28" spans="1:8" ht="15" x14ac:dyDescent="0.2">
      <c r="A28" s="82"/>
      <c r="B28" s="82"/>
      <c r="C28" s="82"/>
      <c r="D28" s="82"/>
      <c r="E28" s="82"/>
      <c r="F28" s="82"/>
      <c r="G28" s="4"/>
      <c r="H28" s="4"/>
    </row>
    <row r="29" spans="1:8" ht="15" x14ac:dyDescent="0.2">
      <c r="A29" s="82"/>
      <c r="B29" s="82"/>
      <c r="C29" s="82"/>
      <c r="D29" s="82"/>
      <c r="E29" s="82"/>
      <c r="F29" s="82"/>
      <c r="G29" s="4"/>
      <c r="H29" s="4"/>
    </row>
    <row r="30" spans="1:8" ht="15" x14ac:dyDescent="0.2">
      <c r="A30" s="82"/>
      <c r="B30" s="82"/>
      <c r="C30" s="82"/>
      <c r="D30" s="82"/>
      <c r="E30" s="82"/>
      <c r="F30" s="82"/>
      <c r="G30" s="4"/>
      <c r="H30" s="4"/>
    </row>
    <row r="31" spans="1:8" ht="15" x14ac:dyDescent="0.2">
      <c r="A31" s="82"/>
      <c r="B31" s="82"/>
      <c r="C31" s="82"/>
      <c r="D31" s="82"/>
      <c r="E31" s="82"/>
      <c r="F31" s="82"/>
      <c r="G31" s="4"/>
      <c r="H31" s="4"/>
    </row>
    <row r="32" spans="1:8" ht="15" x14ac:dyDescent="0.3">
      <c r="A32" s="82"/>
      <c r="B32" s="94"/>
      <c r="C32" s="94"/>
      <c r="D32" s="94"/>
      <c r="E32" s="94"/>
      <c r="F32" s="94" t="s">
        <v>330</v>
      </c>
      <c r="G32" s="81">
        <f>SUM(G9:G31)</f>
        <v>0</v>
      </c>
      <c r="H32" s="81">
        <f>SUM(H9:H31)</f>
        <v>0</v>
      </c>
    </row>
    <row r="33" spans="1:9" ht="15" x14ac:dyDescent="0.3">
      <c r="A33" s="204"/>
      <c r="B33" s="204"/>
      <c r="C33" s="204"/>
      <c r="D33" s="204"/>
      <c r="E33" s="204"/>
      <c r="F33" s="204"/>
      <c r="G33" s="204"/>
      <c r="H33" s="176"/>
      <c r="I33" s="176"/>
    </row>
    <row r="34" spans="1:9" ht="15" x14ac:dyDescent="0.3">
      <c r="A34" s="205" t="s">
        <v>429</v>
      </c>
      <c r="B34" s="205"/>
      <c r="C34" s="204"/>
      <c r="D34" s="204"/>
      <c r="E34" s="204"/>
      <c r="F34" s="204"/>
      <c r="G34" s="204"/>
      <c r="H34" s="176"/>
      <c r="I34" s="176"/>
    </row>
    <row r="35" spans="1:9" ht="15" x14ac:dyDescent="0.3">
      <c r="A35" s="205"/>
      <c r="B35" s="205"/>
      <c r="C35" s="204"/>
      <c r="D35" s="204"/>
      <c r="E35" s="204"/>
      <c r="F35" s="204"/>
      <c r="G35" s="204"/>
      <c r="H35" s="176"/>
      <c r="I35" s="176"/>
    </row>
    <row r="36" spans="1:9" ht="15" x14ac:dyDescent="0.3">
      <c r="A36" s="205"/>
      <c r="B36" s="205"/>
      <c r="C36" s="176"/>
      <c r="D36" s="176"/>
      <c r="E36" s="176"/>
      <c r="F36" s="176"/>
      <c r="G36" s="176"/>
      <c r="H36" s="176"/>
      <c r="I36" s="176"/>
    </row>
    <row r="37" spans="1:9" ht="15" x14ac:dyDescent="0.3">
      <c r="A37" s="205"/>
      <c r="B37" s="205"/>
      <c r="C37" s="176"/>
      <c r="D37" s="176"/>
      <c r="E37" s="176"/>
      <c r="F37" s="176"/>
      <c r="G37" s="176"/>
      <c r="H37" s="176"/>
      <c r="I37" s="176"/>
    </row>
    <row r="38" spans="1:9" x14ac:dyDescent="0.2">
      <c r="A38" s="202"/>
      <c r="B38" s="202"/>
      <c r="C38" s="202"/>
      <c r="D38" s="202"/>
      <c r="E38" s="202"/>
      <c r="F38" s="202"/>
      <c r="G38" s="202"/>
      <c r="H38" s="202"/>
      <c r="I38" s="202"/>
    </row>
    <row r="39" spans="1:9" ht="15" x14ac:dyDescent="0.3">
      <c r="A39" s="182" t="s">
        <v>107</v>
      </c>
      <c r="B39" s="182"/>
      <c r="C39" s="176"/>
      <c r="D39" s="176"/>
      <c r="E39" s="176"/>
      <c r="F39" s="176"/>
      <c r="G39" s="176"/>
      <c r="H39" s="176"/>
      <c r="I39" s="176"/>
    </row>
    <row r="40" spans="1:9" ht="15" x14ac:dyDescent="0.3">
      <c r="A40" s="176"/>
      <c r="B40" s="176"/>
      <c r="C40" s="176"/>
      <c r="D40" s="176"/>
      <c r="E40" s="176"/>
      <c r="F40" s="176"/>
      <c r="G40" s="176"/>
      <c r="H40" s="176"/>
      <c r="I40" s="176"/>
    </row>
    <row r="41" spans="1:9" ht="15" x14ac:dyDescent="0.3">
      <c r="A41" s="176"/>
      <c r="B41" s="176"/>
      <c r="C41" s="176"/>
      <c r="D41" s="176"/>
      <c r="E41" s="176"/>
      <c r="F41" s="176"/>
      <c r="G41" s="176"/>
      <c r="H41" s="176"/>
      <c r="I41" s="183"/>
    </row>
    <row r="42" spans="1:9" ht="15" x14ac:dyDescent="0.3">
      <c r="A42" s="182"/>
      <c r="B42" s="182"/>
      <c r="C42" s="182" t="s">
        <v>391</v>
      </c>
      <c r="D42" s="182"/>
      <c r="E42" s="204"/>
      <c r="F42" s="182"/>
      <c r="G42" s="182"/>
      <c r="H42" s="176"/>
      <c r="I42" s="183"/>
    </row>
    <row r="43" spans="1:9" ht="15" x14ac:dyDescent="0.3">
      <c r="A43" s="176"/>
      <c r="B43" s="176"/>
      <c r="C43" s="176" t="s">
        <v>265</v>
      </c>
      <c r="D43" s="176"/>
      <c r="E43" s="176"/>
      <c r="F43" s="176"/>
      <c r="G43" s="176"/>
      <c r="H43" s="176"/>
      <c r="I43" s="183"/>
    </row>
    <row r="44" spans="1:9" x14ac:dyDescent="0.2">
      <c r="A44" s="184"/>
      <c r="B44" s="184"/>
      <c r="C44" s="184" t="s">
        <v>139</v>
      </c>
      <c r="D44" s="184"/>
      <c r="E44" s="184"/>
      <c r="F44" s="184"/>
      <c r="G44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#4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ფორმა 15</vt:lpstr>
      <vt:lpstr>'ფორმა #4'!Print_Area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Users</cp:lastModifiedBy>
  <cp:lastPrinted>2020-12-10T20:37:04Z</cp:lastPrinted>
  <dcterms:created xsi:type="dcterms:W3CDTF">2011-12-27T13:20:18Z</dcterms:created>
  <dcterms:modified xsi:type="dcterms:W3CDTF">2020-12-10T20:39:31Z</dcterms:modified>
</cp:coreProperties>
</file>